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WM" sheetId="1" r:id="rId1"/>
    <sheet name="SOCIAL COHESION" sheetId="2" r:id="rId2"/>
    <sheet name="PVE2" sheetId="3" r:id="rId3"/>
    <sheet name="85571" sheetId="4" r:id="rId4"/>
    <sheet name="94965" sheetId="5" r:id="rId5"/>
    <sheet name="Sheet5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Basma</author>
    <author>dell</author>
  </authors>
  <commentList>
    <comment ref="F47" authorId="0">
      <text>
        <r>
          <rPr>
            <b/>
            <sz val="9"/>
            <rFont val="Tahoma"/>
            <family val="2"/>
          </rPr>
          <t>Basma:</t>
        </r>
        <r>
          <rPr>
            <sz val="9"/>
            <rFont val="Tahoma"/>
            <family val="2"/>
          </rPr>
          <t xml:space="preserve">
Implmentation will start in Sept 2016 till March 2017</t>
        </r>
      </text>
    </comment>
    <comment ref="U19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Assumed 15 working days. To be advised by Ghimar</t>
        </r>
      </text>
    </comment>
    <comment ref="U20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Assumed 15 working days. To be advised by Ghimar</t>
        </r>
      </text>
    </comment>
    <comment ref="F46" authorId="0">
      <text>
        <r>
          <rPr>
            <b/>
            <sz val="9"/>
            <rFont val="Tahoma"/>
            <family val="2"/>
          </rPr>
          <t>Basma:</t>
        </r>
        <r>
          <rPr>
            <sz val="9"/>
            <rFont val="Tahoma"/>
            <family val="2"/>
          </rPr>
          <t xml:space="preserve">
Implmentation will start in Sept 2016 till March 2017</t>
        </r>
      </text>
    </comment>
    <comment ref="F59" authorId="0">
      <text>
        <r>
          <rPr>
            <b/>
            <sz val="9"/>
            <rFont val="Tahoma"/>
            <family val="2"/>
          </rPr>
          <t>Basma:</t>
        </r>
        <r>
          <rPr>
            <sz val="9"/>
            <rFont val="Tahoma"/>
            <family val="2"/>
          </rPr>
          <t xml:space="preserve">
Implmentation will start in Sept 2016 till March 2017</t>
        </r>
      </text>
    </comment>
    <comment ref="F60" authorId="0">
      <text>
        <r>
          <rPr>
            <b/>
            <sz val="9"/>
            <rFont val="Tahoma"/>
            <family val="2"/>
          </rPr>
          <t>Basma:</t>
        </r>
        <r>
          <rPr>
            <sz val="9"/>
            <rFont val="Tahoma"/>
            <family val="2"/>
          </rPr>
          <t xml:space="preserve">
Implmentation will start in Sept 2016 till March 2017</t>
        </r>
      </text>
    </comment>
    <comment ref="F55" authorId="0">
      <text>
        <r>
          <rPr>
            <b/>
            <sz val="9"/>
            <rFont val="Tahoma"/>
            <family val="2"/>
          </rPr>
          <t>Basma:</t>
        </r>
        <r>
          <rPr>
            <sz val="9"/>
            <rFont val="Tahoma"/>
            <family val="2"/>
          </rPr>
          <t xml:space="preserve">
Implmentation will start in Sept 2016 till March 2017</t>
        </r>
      </text>
    </comment>
  </commentList>
</comments>
</file>

<file path=xl/comments3.xml><?xml version="1.0" encoding="utf-8"?>
<comments xmlns="http://schemas.openxmlformats.org/spreadsheetml/2006/main">
  <authors>
    <author>GTS!</author>
    <author>Mohammad Anakrih</author>
  </authors>
  <commentList>
    <comment ref="G9" authorId="0">
      <text>
        <r>
          <rPr>
            <b/>
            <sz val="9"/>
            <rFont val="Tahoma"/>
            <family val="2"/>
          </rPr>
          <t>GTS!:</t>
        </r>
        <r>
          <rPr>
            <sz val="9"/>
            <rFont val="Tahoma"/>
            <family val="2"/>
          </rPr>
          <t xml:space="preserve">
22598.87 needed  for 2018 10000 will be taken form  SDC</t>
        </r>
      </text>
    </comment>
    <comment ref="G14" authorId="0">
      <text>
        <r>
          <rPr>
            <b/>
            <sz val="9"/>
            <rFont val="Tahoma"/>
            <family val="2"/>
          </rPr>
          <t>GTS!:</t>
        </r>
        <r>
          <rPr>
            <sz val="9"/>
            <rFont val="Tahoma"/>
            <family val="2"/>
          </rPr>
          <t xml:space="preserve">
12605.2 will be taken form SDC</t>
        </r>
      </text>
    </comment>
    <comment ref="F36" authorId="1">
      <text>
        <r>
          <rPr>
            <b/>
            <sz val="9"/>
            <rFont val="Tahoma"/>
            <family val="2"/>
          </rPr>
          <t>Mohammad Anakrih:</t>
        </r>
        <r>
          <rPr>
            <sz val="9"/>
            <rFont val="Tahoma"/>
            <family val="2"/>
          </rPr>
          <t xml:space="preserve">
This amount is from Turkey/Unilever. It is budgeted to cover the cost of Red Rose Project with PTI. 
Total amount (including GMS): 52,935USD
Amount (excluding GMS): 49,013USD</t>
        </r>
      </text>
    </comment>
  </commentList>
</comments>
</file>

<file path=xl/comments4.xml><?xml version="1.0" encoding="utf-8"?>
<comments xmlns="http://schemas.openxmlformats.org/spreadsheetml/2006/main">
  <authors>
    <author>User</author>
    <author>Mohammad Anakrih</author>
  </authors>
  <commentList>
    <comment ref="F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 Mohd Mughair = 6666
- Consulatant on CSOs</t>
        </r>
      </text>
    </comment>
    <comment ref="F19" authorId="1">
      <text>
        <r>
          <rPr>
            <b/>
            <sz val="9"/>
            <rFont val="Tahoma"/>
            <family val="2"/>
          </rPr>
          <t>Mohammad Anakrih:</t>
        </r>
        <r>
          <rPr>
            <sz val="9"/>
            <rFont val="Tahoma"/>
            <family val="2"/>
          </rPr>
          <t xml:space="preserve">
The remaining of the Mara Mentor - online platform
</t>
        </r>
      </text>
    </comment>
  </commentList>
</comments>
</file>

<file path=xl/sharedStrings.xml><?xml version="1.0" encoding="utf-8"?>
<sst xmlns="http://schemas.openxmlformats.org/spreadsheetml/2006/main" count="504" uniqueCount="266">
  <si>
    <t>Project Team</t>
  </si>
  <si>
    <t>Amount USD $</t>
  </si>
  <si>
    <t>Budget Description</t>
  </si>
  <si>
    <t>Account Code</t>
  </si>
  <si>
    <t>Donor</t>
  </si>
  <si>
    <t>Fund</t>
  </si>
  <si>
    <t>Apr</t>
  </si>
  <si>
    <t>Mar</t>
  </si>
  <si>
    <t>Feb</t>
  </si>
  <si>
    <t>Jan</t>
  </si>
  <si>
    <t>Budget</t>
  </si>
  <si>
    <t>Quantity</t>
  </si>
  <si>
    <t>Item Description</t>
  </si>
  <si>
    <t>Q2</t>
  </si>
  <si>
    <t>Q1</t>
  </si>
  <si>
    <t>Action</t>
  </si>
  <si>
    <t>Sub Activity</t>
  </si>
  <si>
    <t>Activities</t>
  </si>
  <si>
    <t>Certified by:</t>
  </si>
  <si>
    <t>ID:</t>
  </si>
  <si>
    <t>Prepared by:</t>
  </si>
  <si>
    <t>Total  Budget</t>
  </si>
  <si>
    <t>Title:</t>
  </si>
  <si>
    <t>Status</t>
  </si>
  <si>
    <t>Service Contracts</t>
  </si>
  <si>
    <t>National Consultant</t>
  </si>
  <si>
    <t>Ongoing</t>
  </si>
  <si>
    <t>Not Started</t>
  </si>
  <si>
    <t>Travel</t>
  </si>
  <si>
    <t>Miscellaneous Expenses</t>
  </si>
  <si>
    <t>Professional Services</t>
  </si>
  <si>
    <t>SWM</t>
  </si>
  <si>
    <t>00094965</t>
  </si>
  <si>
    <t>Ghimar Deeb</t>
  </si>
  <si>
    <t>Aug</t>
  </si>
  <si>
    <t>Sept</t>
  </si>
  <si>
    <t>Q3</t>
  </si>
  <si>
    <t>Q4</t>
  </si>
  <si>
    <t>Oct</t>
  </si>
  <si>
    <t>Nov</t>
  </si>
  <si>
    <t>Dec</t>
  </si>
  <si>
    <t>12113</t>
  </si>
  <si>
    <t>Activity 1</t>
  </si>
  <si>
    <t>Procurement - Individuals</t>
  </si>
  <si>
    <t>Payroll - Local</t>
  </si>
  <si>
    <t>Transportation Reimbursement</t>
  </si>
  <si>
    <t>12</t>
  </si>
  <si>
    <t>1</t>
  </si>
  <si>
    <t>4</t>
  </si>
  <si>
    <t>PMU</t>
  </si>
  <si>
    <t>Admin Expenses</t>
  </si>
  <si>
    <t>Meeting costs</t>
  </si>
  <si>
    <t>Projectors, screens, etc</t>
  </si>
  <si>
    <t>Total for Activity 1</t>
  </si>
  <si>
    <t>GMS for Activity 1</t>
  </si>
  <si>
    <t>Contractual Services - Companies</t>
  </si>
  <si>
    <t>Total for Activity 2</t>
  </si>
  <si>
    <t>GMS for Activity 2</t>
  </si>
  <si>
    <t>Total for Activity 3</t>
  </si>
  <si>
    <t>GMS for Activity 3</t>
  </si>
  <si>
    <t>Activity 3</t>
  </si>
  <si>
    <t>May</t>
  </si>
  <si>
    <t>June</t>
  </si>
  <si>
    <t>July</t>
  </si>
  <si>
    <t>Process Payroll for Fatima Abu Snaineh</t>
  </si>
  <si>
    <t>Reimburse travel expenses for Hussain Mheidat</t>
  </si>
  <si>
    <t>Reimburse travel expenses for Bassem Saaydeh</t>
  </si>
  <si>
    <t>Provide margin for Miscellaneous Expenses</t>
  </si>
  <si>
    <t xml:space="preserve">Pay for Hospitality costs </t>
  </si>
  <si>
    <t>Pay UNDP Jo for Professional Services</t>
  </si>
  <si>
    <t>Settle the IT Equipment Acquisition</t>
  </si>
  <si>
    <t>Cover staff Mobile phone charges</t>
  </si>
  <si>
    <t>Procure the services of SWM Expert (Ammar Abu Drais)</t>
  </si>
  <si>
    <t>Rental &amp; Maint of Info Tech Eq</t>
  </si>
  <si>
    <t>Hospitality/Catering</t>
  </si>
  <si>
    <t>Supplies</t>
  </si>
  <si>
    <t>Information Technology Equipmt</t>
  </si>
  <si>
    <t>Communic &amp; Audio Visual Equip</t>
  </si>
  <si>
    <t>Contractual Services-Companies</t>
  </si>
  <si>
    <t>Unanticipated expenses</t>
  </si>
  <si>
    <t>Project professional services expenses to UNDP</t>
  </si>
  <si>
    <t>IT</t>
  </si>
  <si>
    <t>Phone charges</t>
  </si>
  <si>
    <t>Construction Works</t>
  </si>
  <si>
    <t>Grand Total for Activity 1</t>
  </si>
  <si>
    <t>Grand Total for Activity 2</t>
  </si>
  <si>
    <t>Grand Total for Activity 3</t>
  </si>
  <si>
    <t>Supplies costs - Stationary, other office supplies and PPE at site</t>
  </si>
  <si>
    <t>Process Payroll for Botros Hijazeen</t>
  </si>
  <si>
    <t>Process Payroll for Yousef Ayoub</t>
  </si>
  <si>
    <t>6</t>
  </si>
  <si>
    <t>DSA</t>
  </si>
  <si>
    <t>Implementation of Expansion of Physical Waste Disposal Capacity of Al Ekaider Landfill (Emergency Cell #1) in Irbid Governorate, Jordan</t>
  </si>
  <si>
    <t>Engineering Services</t>
  </si>
  <si>
    <t>Implementation of Roads, Solar Street Lighting, Signage &amp; Green Belt</t>
  </si>
  <si>
    <t>Provide staff and PMU with Stationary, office supplies, sanitation and PPE at site</t>
  </si>
  <si>
    <t>Activity 2</t>
  </si>
  <si>
    <t>Training &amp; Workshops</t>
  </si>
  <si>
    <t>Process Payroll for Murad Al Shishani</t>
  </si>
  <si>
    <t>2</t>
  </si>
  <si>
    <t>Fuel &amp; maintenance for the Car</t>
  </si>
  <si>
    <t>Procure the services of SWM design Engineer for Jerash TS redesign and supervision support</t>
  </si>
  <si>
    <t>70</t>
  </si>
  <si>
    <t>Professional Engineering Design Review and Supervision for MSW Sanitary Landfill Cell, for Expansion of Physical Waste Disposal Capacity of Al-Ekaider Landfill in Irbid Governorate, Jordan (Phase IV and retention)</t>
  </si>
  <si>
    <t xml:space="preserve">ongoing </t>
  </si>
  <si>
    <t>Elaboration of Full Environmental a Impact Study for Solid Waste Transfer Station Facility in replacement for the one originally planned in Jerash Governorate , Jordan</t>
  </si>
  <si>
    <t>Elaboration of Full Environmental  Impact Study for Solid Waste Transfer Station Facility and sorting facility in North Shouneh (#Ref. Canadan Cost Extension)</t>
  </si>
  <si>
    <t>Issue ITB in July  2018 and begin implementation stage in October 2018 and finish in June 2019</t>
  </si>
  <si>
    <t>Issue ITB in May 2018 and begin implementation stage in July 2018 and complete in January 2019</t>
  </si>
  <si>
    <t>Activity 7</t>
  </si>
  <si>
    <t>RPA - Composting Plant Operation and Livelihood and Women Empowerment</t>
  </si>
  <si>
    <t xml:space="preserve">NGO small grants and marketing </t>
  </si>
  <si>
    <t>Contractual Services Companies - Infrastructure</t>
  </si>
  <si>
    <t>Irrigation system and other works</t>
  </si>
  <si>
    <t>Elaboration of Full Socio-Economic study in North Shouneh (#Ref. Canadan Cost Extension)</t>
  </si>
  <si>
    <t>EIA Study</t>
  </si>
  <si>
    <t>Socio-Economic Study</t>
  </si>
  <si>
    <t xml:space="preserve">RPA -Sorting Facilities Operation and Livelihood and Women Empowerment </t>
  </si>
  <si>
    <t>Activity 4</t>
  </si>
  <si>
    <t>00110</t>
  </si>
  <si>
    <t>Procurement - Individuals - Remaining Payments for Ehab Al-Manaseer,</t>
  </si>
  <si>
    <t>Local Consultants</t>
  </si>
  <si>
    <t>Local Consultant</t>
  </si>
  <si>
    <t>Total for Activity 4</t>
  </si>
  <si>
    <t>GMS for Activity 4</t>
  </si>
  <si>
    <t>Grand Total for Activity 4</t>
  </si>
  <si>
    <t>Total for Activity 7</t>
  </si>
  <si>
    <t>GMS for Activity 7</t>
  </si>
  <si>
    <t>Grand Total for Activity 7</t>
  </si>
  <si>
    <t>Process Payroll for Community engagment officer :SC-7 (Ref new cost extension)</t>
  </si>
  <si>
    <t>Process Payroll for Maha Alkhateeb  (Ref new cost extension)</t>
  </si>
  <si>
    <t>Process Payroll for Yana Hamtini  (Ref new cost extension)</t>
  </si>
  <si>
    <t xml:space="preserve">Process Payroll for Enas  </t>
  </si>
  <si>
    <t>Procure the services of SWM design Engineer for Shouneh TS design (Ref new cost extension)</t>
  </si>
  <si>
    <t>Total Programmable Budget 2018</t>
  </si>
  <si>
    <t>Total GMS for 2018</t>
  </si>
  <si>
    <t>Grand Total for All Activities in 2018</t>
  </si>
  <si>
    <t>Studies</t>
  </si>
  <si>
    <t>Sorting and recycling of Solid Waste</t>
  </si>
  <si>
    <t>National Consultants</t>
  </si>
  <si>
    <t>75</t>
  </si>
  <si>
    <t>Procure the services of trainers and capacity building  (6 trainers - IC)</t>
  </si>
  <si>
    <t>Procurement - Equipment</t>
  </si>
  <si>
    <t>Process Payroll for Ghimar Deeb</t>
  </si>
  <si>
    <t>Payroll - International P4</t>
  </si>
  <si>
    <t>FTA P4</t>
  </si>
  <si>
    <t>10</t>
  </si>
  <si>
    <t>DSA for Al Ekaider and shouneh Engineering  field Staff (3 persons *15 days) + (Livilihood 2 persons *6 days)</t>
  </si>
  <si>
    <t>Cost / Unit (USD)</t>
  </si>
  <si>
    <t>Service Contracts + annual bonus (904.1 USD)</t>
  </si>
  <si>
    <t>Service Contracts  + annual bonus (709.8 USD)</t>
  </si>
  <si>
    <t>Service Contracts + annual bonus (467.3 USD)</t>
  </si>
  <si>
    <t>Service Contracts + annual bonus (1817.8 USD)</t>
  </si>
  <si>
    <t>Service Contracts + annual bonus  1135.9 USD)</t>
  </si>
  <si>
    <t>Service Contracts + annual bonus  1446.6 USD)</t>
  </si>
  <si>
    <t>Service Contracts + annual bonus (637.4 USD)</t>
  </si>
  <si>
    <t>Fuel &amp; maintenance for the project cars</t>
  </si>
  <si>
    <t>Community outreach  - Small grant (total 40,000.00)</t>
  </si>
  <si>
    <t>Process Payroll for  SC-4 (Technical Sorting Assistant)</t>
  </si>
  <si>
    <t>RPA -Sorting Facilities Operation and Livelihood and Women Empowerment (Total 300,000.00 USD)</t>
  </si>
  <si>
    <t xml:space="preserve">Implementation of Transfer Station and sorting facilities in North Shouneh (#Ref. Canadan Cost Extension) Total amount of 1,600,000 .00USD </t>
  </si>
  <si>
    <t>Implementation of Transfer Station in replacement for the one originally planned in  Jerash (Total of 1,050,000 .00USD)</t>
  </si>
  <si>
    <t xml:space="preserve">11,652,181.59 USD  received  (remaining 2,877,197.46) + approx. 3,848,601.25 USD not received yet of cost extension and amount could change based on currency fluctuation </t>
  </si>
  <si>
    <t>Year: 2018</t>
  </si>
  <si>
    <t xml:space="preserve">Value Chain, SOP and intensive mechanism  for the community recycling </t>
  </si>
  <si>
    <t>Procure New Vehicle for the project (If another vehicle is procured)</t>
  </si>
  <si>
    <t>Process Payroll for Salam Twal (SC-11)</t>
  </si>
  <si>
    <t xml:space="preserve">Process Payroll for Dania Batayneh  (Ref new cost extension) </t>
  </si>
  <si>
    <t xml:space="preserve">Service Contracts </t>
  </si>
  <si>
    <t xml:space="preserve">Communications Advisor (SC-10) </t>
  </si>
  <si>
    <t>9</t>
  </si>
  <si>
    <t xml:space="preserve">Service Contracts  </t>
  </si>
  <si>
    <t>80</t>
  </si>
  <si>
    <t xml:space="preserve">Murad Al Shishani &amp; Botros Hijazeen </t>
  </si>
  <si>
    <t>Total Expenditure in 2018 (USD)</t>
  </si>
  <si>
    <t xml:space="preserve">Social Cohesion </t>
  </si>
  <si>
    <t>Total  Budget 2018</t>
  </si>
  <si>
    <t>85571</t>
  </si>
  <si>
    <t>Description</t>
  </si>
  <si>
    <t>Others</t>
  </si>
  <si>
    <t>Staffing</t>
  </si>
  <si>
    <t>Activity 6</t>
  </si>
  <si>
    <t>Contractual Services</t>
  </si>
  <si>
    <t>Training Workshops &amp; Confrences</t>
  </si>
  <si>
    <t>Miscellaneous</t>
  </si>
  <si>
    <t>Grants</t>
  </si>
  <si>
    <t>GMS</t>
  </si>
  <si>
    <t>Total for Activity 6</t>
  </si>
  <si>
    <t>GMS for Activity 6</t>
  </si>
  <si>
    <t>Grand Total for Activity 6</t>
  </si>
  <si>
    <t xml:space="preserve"> (Activity 1 &amp; 6)Total Programmable Budget 2018</t>
  </si>
  <si>
    <t xml:space="preserve"> (Activity 1 &amp; 6) Total GMS for 2018</t>
  </si>
  <si>
    <t xml:space="preserve">  (Activity 1 &amp; 6) Grand Total in 2018</t>
  </si>
  <si>
    <t xml:space="preserve">Total Output 85571 </t>
  </si>
  <si>
    <t xml:space="preserve">2018 Budget- PVEII </t>
  </si>
  <si>
    <t>Old budget 2018</t>
  </si>
  <si>
    <t>New budget 2018</t>
  </si>
  <si>
    <t>Budget Revision</t>
  </si>
  <si>
    <t>Budget Code</t>
  </si>
  <si>
    <t>Activity One: PMU</t>
  </si>
  <si>
    <t>Salaries P4</t>
  </si>
  <si>
    <t xml:space="preserve">DPC </t>
  </si>
  <si>
    <t>Service contract</t>
  </si>
  <si>
    <t>UNV</t>
  </si>
  <si>
    <t>Contractual ( Security , cleaning companies)</t>
  </si>
  <si>
    <t xml:space="preserve">Rental </t>
  </si>
  <si>
    <t xml:space="preserve">Vehicle fuel </t>
  </si>
  <si>
    <t xml:space="preserve">Stationary </t>
  </si>
  <si>
    <t>Printing &amp; Communication</t>
  </si>
  <si>
    <t>Internet &amp; communication</t>
  </si>
  <si>
    <t>Training /Learning</t>
  </si>
  <si>
    <t xml:space="preserve">Travel </t>
  </si>
  <si>
    <t>Misc &amp; Hospitality</t>
  </si>
  <si>
    <t>IT equipment</t>
  </si>
  <si>
    <t>Audit</t>
  </si>
  <si>
    <t>74598/77300</t>
  </si>
  <si>
    <t xml:space="preserve">Reporting &amp; Partnership </t>
  </si>
  <si>
    <t xml:space="preserve"> Total  Activity ( 1)</t>
  </si>
  <si>
    <t>Activity 2 PVE Strategy</t>
  </si>
  <si>
    <t>International Consultants</t>
  </si>
  <si>
    <t xml:space="preserve">Activity Three: 3x6 Approach   </t>
  </si>
  <si>
    <t xml:space="preserve">Contractual Services </t>
  </si>
  <si>
    <t>Training, Workshops and Conference (including Incetives for Beneficiaries)</t>
  </si>
  <si>
    <t>Grants (Microbusinesses Seed Capital)</t>
  </si>
  <si>
    <t>Total Activity (3)</t>
  </si>
  <si>
    <t>Activity Four: Support to London Compact</t>
  </si>
  <si>
    <t>Communication &amp; Visibility</t>
  </si>
  <si>
    <t>Hospatility</t>
  </si>
  <si>
    <t xml:space="preserve">Training, Workshops and Conference </t>
  </si>
  <si>
    <t>Misc.</t>
  </si>
  <si>
    <t>Total Activity (4)</t>
  </si>
  <si>
    <t>Activity Five NGO Platform on PVE</t>
  </si>
  <si>
    <t>DPC</t>
  </si>
  <si>
    <t>Overall Total/Activity (5)</t>
  </si>
  <si>
    <t xml:space="preserve">Total Budget </t>
  </si>
  <si>
    <t>2018 Budget - Project 00085571</t>
  </si>
  <si>
    <t>Budget 2018</t>
  </si>
  <si>
    <t>Activity 1 PMU</t>
  </si>
  <si>
    <t>Materials and Goods</t>
  </si>
  <si>
    <t>office supplies</t>
  </si>
  <si>
    <t xml:space="preserve"> Total Activity 1</t>
  </si>
  <si>
    <t>Activity (2): Short-Term Employment</t>
  </si>
  <si>
    <t>Total Donor 00037</t>
  </si>
  <si>
    <t>00145</t>
  </si>
  <si>
    <t>Total Donor 00145</t>
  </si>
  <si>
    <t>Total UN Foundation 10500</t>
  </si>
  <si>
    <t>Total activity 2</t>
  </si>
  <si>
    <t>Activity ( 6)</t>
  </si>
  <si>
    <t>Total Activity 6</t>
  </si>
  <si>
    <t>Overall Total Budget / 00085571</t>
  </si>
  <si>
    <t>2018 Budget - Project 00094965</t>
  </si>
  <si>
    <t>office Equipment</t>
  </si>
  <si>
    <t xml:space="preserve">Communication </t>
  </si>
  <si>
    <t>Office supplies</t>
  </si>
  <si>
    <t>Hospatiality</t>
  </si>
  <si>
    <t>Audio &amp; Visual Equipment</t>
  </si>
  <si>
    <t>ACTIVITY 2:Infrastructure of Al Ekea</t>
  </si>
  <si>
    <t>Total Activity  2</t>
  </si>
  <si>
    <t>ACTIVITY 3:Transfer Stations&amp;SW coll</t>
  </si>
  <si>
    <t>Total Actvity 3</t>
  </si>
  <si>
    <t>ACTIVITY 4:Local Communities Livelih</t>
  </si>
  <si>
    <t>Total Activity 4</t>
  </si>
  <si>
    <t>ACTIVITY 7:Composting</t>
  </si>
  <si>
    <t>Total activity 7</t>
  </si>
  <si>
    <t>Total SWM budget</t>
  </si>
  <si>
    <t>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</si>
</sst>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\-#,##0.00\ "/>
    <numFmt numFmtId="165" formatCode="0.000"/>
    <numFmt numFmtId="166" formatCode="00000"/>
    <numFmt numFmtId="167" formatCode="_-* #,##0.00_-;\-* #,##0.00_-;_-* &quot;-&quot;??_-;_-@_-"/>
    <numFmt numFmtId="168" formatCode="[$$-409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6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1" tint="0.34999001026153564"/>
      <name val="Calibri"/>
      <family val="2"/>
    </font>
    <font>
      <b/>
      <sz val="16"/>
      <color theme="1" tint="0.34999001026153564"/>
      <name val="Calibri"/>
      <family val="2"/>
    </font>
    <font>
      <b/>
      <sz val="11"/>
      <color rgb="FFFFFF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/>
      <right style="thin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1" tint="0.49998000264167786"/>
      </bottom>
    </border>
    <border>
      <left style="thin">
        <color theme="0" tint="-0.4999699890613556"/>
      </left>
      <right style="thin">
        <color theme="1" tint="0.4999800026416778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1" tint="0.4999800026416778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1" tint="0.4999800026416778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0" tint="-0.4999699890613556"/>
      </right>
      <top/>
      <bottom/>
    </border>
    <border>
      <left style="thin">
        <color theme="1" tint="0.4999800026416778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>
        <color theme="1"/>
      </bottom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/>
      <right style="thin">
        <color theme="1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0" fontId="47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7" fillId="10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textRotation="255" wrapText="1"/>
    </xf>
    <xf numFmtId="0" fontId="47" fillId="35" borderId="10" xfId="0" applyFont="1" applyFill="1" applyBorder="1" applyAlignment="1">
      <alignment horizontal="center" vertical="center" textRotation="255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textRotation="255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3" fontId="48" fillId="33" borderId="10" xfId="42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40" fontId="48" fillId="33" borderId="10" xfId="0" applyNumberFormat="1" applyFont="1" applyFill="1" applyBorder="1" applyAlignment="1">
      <alignment horizontal="center" vertical="center"/>
    </xf>
    <xf numFmtId="40" fontId="48" fillId="33" borderId="12" xfId="0" applyNumberFormat="1" applyFont="1" applyFill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36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43" fontId="48" fillId="0" borderId="10" xfId="42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36" borderId="13" xfId="0" applyFont="1" applyFill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7" fillId="34" borderId="13" xfId="0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43" fontId="48" fillId="0" borderId="13" xfId="42" applyFont="1" applyBorder="1" applyAlignment="1">
      <alignment horizontal="center" vertical="center"/>
    </xf>
    <xf numFmtId="0" fontId="48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0" fontId="47" fillId="10" borderId="10" xfId="0" applyNumberFormat="1" applyFont="1" applyFill="1" applyBorder="1" applyAlignment="1">
      <alignment horizontal="center" vertical="center"/>
    </xf>
    <xf numFmtId="40" fontId="49" fillId="10" borderId="10" xfId="0" applyNumberFormat="1" applyFont="1" applyFill="1" applyBorder="1" applyAlignment="1">
      <alignment horizontal="center" vertical="center"/>
    </xf>
    <xf numFmtId="40" fontId="47" fillId="10" borderId="15" xfId="0" applyNumberFormat="1" applyFont="1" applyFill="1" applyBorder="1" applyAlignment="1">
      <alignment horizontal="center" vertical="center"/>
    </xf>
    <xf numFmtId="40" fontId="47" fillId="10" borderId="13" xfId="0" applyNumberFormat="1" applyFont="1" applyFill="1" applyBorder="1" applyAlignment="1">
      <alignment horizontal="center" vertical="center"/>
    </xf>
    <xf numFmtId="40" fontId="50" fillId="37" borderId="13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39" fontId="48" fillId="33" borderId="10" xfId="42" applyNumberFormat="1" applyFont="1" applyFill="1" applyBorder="1" applyAlignment="1">
      <alignment horizontal="center" vertical="center"/>
    </xf>
    <xf numFmtId="43" fontId="48" fillId="33" borderId="13" xfId="42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255" wrapText="1"/>
    </xf>
    <xf numFmtId="0" fontId="48" fillId="0" borderId="10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0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40" fontId="49" fillId="1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0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39" fontId="48" fillId="33" borderId="10" xfId="42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0" fontId="49" fillId="10" borderId="10" xfId="0" applyNumberFormat="1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center" vertical="center" textRotation="90" wrapText="1"/>
    </xf>
    <xf numFmtId="40" fontId="48" fillId="33" borderId="0" xfId="0" applyNumberFormat="1" applyFont="1" applyFill="1" applyBorder="1" applyAlignment="1">
      <alignment vertical="center"/>
    </xf>
    <xf numFmtId="0" fontId="51" fillId="36" borderId="10" xfId="0" applyFont="1" applyFill="1" applyBorder="1" applyAlignment="1">
      <alignment horizontal="center" vertical="center" textRotation="255" wrapText="1"/>
    </xf>
    <xf numFmtId="40" fontId="0" fillId="0" borderId="10" xfId="0" applyNumberFormat="1" applyFont="1" applyFill="1" applyBorder="1" applyAlignment="1">
      <alignment horizontal="center" vertical="center"/>
    </xf>
    <xf numFmtId="40" fontId="48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textRotation="255" wrapText="1"/>
    </xf>
    <xf numFmtId="0" fontId="48" fillId="34" borderId="10" xfId="0" applyFont="1" applyFill="1" applyBorder="1" applyAlignment="1">
      <alignment horizontal="left" vertical="center" wrapText="1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48" fillId="37" borderId="14" xfId="0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center" vertical="center"/>
    </xf>
    <xf numFmtId="0" fontId="48" fillId="37" borderId="21" xfId="0" applyFont="1" applyFill="1" applyBorder="1" applyAlignment="1">
      <alignment horizontal="center" vertical="center"/>
    </xf>
    <xf numFmtId="0" fontId="47" fillId="37" borderId="18" xfId="0" applyFont="1" applyFill="1" applyBorder="1" applyAlignment="1">
      <alignment horizontal="center" vertical="center" textRotation="90" wrapText="1"/>
    </xf>
    <xf numFmtId="0" fontId="47" fillId="37" borderId="19" xfId="0" applyFont="1" applyFill="1" applyBorder="1" applyAlignment="1">
      <alignment horizontal="center" vertical="center" textRotation="90" wrapText="1"/>
    </xf>
    <xf numFmtId="0" fontId="47" fillId="37" borderId="16" xfId="0" applyFont="1" applyFill="1" applyBorder="1" applyAlignment="1">
      <alignment horizontal="center" vertical="center" textRotation="90" wrapText="1"/>
    </xf>
    <xf numFmtId="0" fontId="47" fillId="10" borderId="22" xfId="0" applyFont="1" applyFill="1" applyBorder="1" applyAlignment="1">
      <alignment horizontal="center" vertical="center"/>
    </xf>
    <xf numFmtId="0" fontId="47" fillId="10" borderId="23" xfId="0" applyFont="1" applyFill="1" applyBorder="1" applyAlignment="1">
      <alignment horizontal="center" vertical="center"/>
    </xf>
    <xf numFmtId="0" fontId="47" fillId="10" borderId="24" xfId="0" applyFont="1" applyFill="1" applyBorder="1" applyAlignment="1">
      <alignment horizontal="center" vertical="center"/>
    </xf>
    <xf numFmtId="0" fontId="47" fillId="10" borderId="25" xfId="0" applyFont="1" applyFill="1" applyBorder="1" applyAlignment="1">
      <alignment horizontal="center" vertical="center"/>
    </xf>
    <xf numFmtId="0" fontId="49" fillId="10" borderId="26" xfId="0" applyFont="1" applyFill="1" applyBorder="1" applyAlignment="1">
      <alignment horizontal="center" vertical="center"/>
    </xf>
    <xf numFmtId="0" fontId="49" fillId="10" borderId="27" xfId="0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/>
    </xf>
    <xf numFmtId="0" fontId="47" fillId="10" borderId="13" xfId="0" applyFont="1" applyFill="1" applyBorder="1" applyAlignment="1">
      <alignment horizontal="center" vertical="center"/>
    </xf>
    <xf numFmtId="0" fontId="49" fillId="10" borderId="16" xfId="0" applyFont="1" applyFill="1" applyBorder="1" applyAlignment="1">
      <alignment horizontal="center" vertical="center"/>
    </xf>
    <xf numFmtId="0" fontId="49" fillId="10" borderId="14" xfId="0" applyFont="1" applyFill="1" applyBorder="1" applyAlignment="1">
      <alignment horizontal="center" vertical="center"/>
    </xf>
    <xf numFmtId="0" fontId="49" fillId="10" borderId="13" xfId="0" applyFont="1" applyFill="1" applyBorder="1" applyAlignment="1">
      <alignment horizontal="center" vertical="center"/>
    </xf>
    <xf numFmtId="0" fontId="47" fillId="10" borderId="13" xfId="0" applyFont="1" applyFill="1" applyBorder="1" applyAlignment="1">
      <alignment horizontal="center" vertical="center" textRotation="90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10" borderId="26" xfId="0" applyFont="1" applyFill="1" applyBorder="1" applyAlignment="1">
      <alignment horizontal="center" vertical="center" wrapText="1"/>
    </xf>
    <xf numFmtId="0" fontId="47" fillId="10" borderId="27" xfId="0" applyFont="1" applyFill="1" applyBorder="1" applyAlignment="1">
      <alignment horizontal="center" vertical="center" wrapText="1"/>
    </xf>
    <xf numFmtId="0" fontId="47" fillId="10" borderId="22" xfId="0" applyFont="1" applyFill="1" applyBorder="1" applyAlignment="1">
      <alignment horizontal="center" vertical="center" wrapText="1"/>
    </xf>
    <xf numFmtId="0" fontId="47" fillId="10" borderId="23" xfId="0" applyFont="1" applyFill="1" applyBorder="1" applyAlignment="1">
      <alignment horizontal="center" vertical="center" wrapText="1"/>
    </xf>
    <xf numFmtId="49" fontId="47" fillId="0" borderId="29" xfId="0" applyNumberFormat="1" applyFont="1" applyBorder="1" applyAlignment="1">
      <alignment horizontal="center" vertical="center" wrapText="1"/>
    </xf>
    <xf numFmtId="0" fontId="47" fillId="10" borderId="30" xfId="0" applyFont="1" applyFill="1" applyBorder="1" applyAlignment="1">
      <alignment horizontal="center" vertical="center" wrapText="1"/>
    </xf>
    <xf numFmtId="0" fontId="47" fillId="10" borderId="31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left" vertical="center" wrapText="1"/>
    </xf>
    <xf numFmtId="0" fontId="47" fillId="34" borderId="32" xfId="0" applyFont="1" applyFill="1" applyBorder="1" applyAlignment="1">
      <alignment horizontal="left" vertical="center" wrapText="1"/>
    </xf>
    <xf numFmtId="0" fontId="47" fillId="34" borderId="33" xfId="0" applyFont="1" applyFill="1" applyBorder="1" applyAlignment="1">
      <alignment horizontal="center" vertical="center" textRotation="90" wrapText="1"/>
    </xf>
    <xf numFmtId="0" fontId="47" fillId="34" borderId="34" xfId="0" applyFont="1" applyFill="1" applyBorder="1" applyAlignment="1">
      <alignment horizontal="center" vertical="center" textRotation="90" wrapText="1"/>
    </xf>
    <xf numFmtId="0" fontId="47" fillId="34" borderId="35" xfId="0" applyFont="1" applyFill="1" applyBorder="1" applyAlignment="1">
      <alignment horizontal="center" vertical="center" textRotation="90" wrapText="1"/>
    </xf>
    <xf numFmtId="0" fontId="47" fillId="10" borderId="25" xfId="0" applyFont="1" applyFill="1" applyBorder="1" applyAlignment="1">
      <alignment horizontal="center" vertical="center" wrapText="1"/>
    </xf>
    <xf numFmtId="0" fontId="47" fillId="10" borderId="15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43" fontId="47" fillId="33" borderId="10" xfId="42" applyFont="1" applyFill="1" applyBorder="1" applyAlignment="1">
      <alignment horizontal="center" vertical="center" wrapText="1"/>
    </xf>
    <xf numFmtId="43" fontId="47" fillId="33" borderId="10" xfId="42" applyFont="1" applyFill="1" applyBorder="1" applyAlignment="1">
      <alignment horizontal="left" vertical="center" wrapText="1"/>
    </xf>
    <xf numFmtId="0" fontId="47" fillId="10" borderId="10" xfId="0" applyFont="1" applyFill="1" applyBorder="1" applyAlignment="1" applyProtection="1">
      <alignment horizontal="center" vertical="center" textRotation="180" wrapText="1"/>
      <protection locked="0"/>
    </xf>
    <xf numFmtId="0" fontId="47" fillId="10" borderId="10" xfId="0" applyFont="1" applyFill="1" applyBorder="1" applyAlignment="1" applyProtection="1">
      <alignment horizontal="center" vertical="center" textRotation="180"/>
      <protection locked="0"/>
    </xf>
    <xf numFmtId="0" fontId="47" fillId="34" borderId="14" xfId="0" applyFont="1" applyFill="1" applyBorder="1" applyAlignment="1">
      <alignment horizontal="center" vertical="center" textRotation="90" wrapText="1"/>
    </xf>
    <xf numFmtId="0" fontId="47" fillId="34" borderId="20" xfId="0" applyFont="1" applyFill="1" applyBorder="1" applyAlignment="1">
      <alignment horizontal="center" vertical="center" textRotation="90" wrapText="1"/>
    </xf>
    <xf numFmtId="0" fontId="47" fillId="34" borderId="21" xfId="0" applyFont="1" applyFill="1" applyBorder="1" applyAlignment="1">
      <alignment horizontal="center" vertical="center" textRotation="90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/>
    </xf>
    <xf numFmtId="0" fontId="49" fillId="10" borderId="25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left" vertical="center" wrapText="1"/>
    </xf>
    <xf numFmtId="0" fontId="47" fillId="34" borderId="36" xfId="0" applyFont="1" applyFill="1" applyBorder="1" applyAlignment="1">
      <alignment horizontal="center" vertical="center" textRotation="90" wrapText="1"/>
    </xf>
    <xf numFmtId="0" fontId="47" fillId="34" borderId="37" xfId="0" applyFont="1" applyFill="1" applyBorder="1" applyAlignment="1">
      <alignment horizontal="center" vertical="center" textRotation="90" wrapText="1"/>
    </xf>
    <xf numFmtId="0" fontId="47" fillId="34" borderId="38" xfId="0" applyFont="1" applyFill="1" applyBorder="1" applyAlignment="1">
      <alignment horizontal="center" vertical="center" textRotation="90" wrapText="1"/>
    </xf>
    <xf numFmtId="0" fontId="48" fillId="0" borderId="39" xfId="0" applyFont="1" applyBorder="1" applyAlignment="1">
      <alignment vertical="center"/>
    </xf>
    <xf numFmtId="0" fontId="47" fillId="10" borderId="39" xfId="0" applyFont="1" applyFill="1" applyBorder="1" applyAlignment="1">
      <alignment horizontal="center" vertical="center" wrapText="1"/>
    </xf>
    <xf numFmtId="0" fontId="47" fillId="10" borderId="39" xfId="0" applyFont="1" applyFill="1" applyBorder="1" applyAlignment="1">
      <alignment horizontal="center" vertical="center" wrapText="1"/>
    </xf>
    <xf numFmtId="0" fontId="47" fillId="10" borderId="39" xfId="0" applyFont="1" applyFill="1" applyBorder="1" applyAlignment="1">
      <alignment horizontal="left" vertical="center" wrapText="1"/>
    </xf>
    <xf numFmtId="49" fontId="47" fillId="10" borderId="39" xfId="0" applyNumberFormat="1" applyFont="1" applyFill="1" applyBorder="1" applyAlignment="1">
      <alignment horizontal="center" vertical="center" wrapText="1"/>
    </xf>
    <xf numFmtId="0" fontId="47" fillId="10" borderId="39" xfId="0" applyFont="1" applyFill="1" applyBorder="1" applyAlignment="1">
      <alignment horizontal="center" vertical="center" textRotation="90" wrapText="1"/>
    </xf>
    <xf numFmtId="43" fontId="48" fillId="33" borderId="39" xfId="42" applyFont="1" applyFill="1" applyBorder="1" applyAlignment="1">
      <alignment horizontal="left" vertical="center"/>
    </xf>
    <xf numFmtId="0" fontId="47" fillId="0" borderId="39" xfId="0" applyFont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textRotation="90" wrapText="1"/>
    </xf>
    <xf numFmtId="0" fontId="48" fillId="33" borderId="39" xfId="0" applyFont="1" applyFill="1" applyBorder="1" applyAlignment="1">
      <alignment horizontal="left" vertical="center" wrapText="1"/>
    </xf>
    <xf numFmtId="0" fontId="48" fillId="0" borderId="39" xfId="0" applyFont="1" applyBorder="1" applyAlignment="1">
      <alignment vertical="center" wrapText="1"/>
    </xf>
    <xf numFmtId="43" fontId="48" fillId="33" borderId="39" xfId="42" applyFont="1" applyFill="1" applyBorder="1" applyAlignment="1">
      <alignment horizontal="center" vertical="center"/>
    </xf>
    <xf numFmtId="43" fontId="48" fillId="0" borderId="0" xfId="0" applyNumberFormat="1" applyFont="1" applyAlignment="1">
      <alignment vertical="center"/>
    </xf>
    <xf numFmtId="43" fontId="48" fillId="0" borderId="39" xfId="0" applyNumberFormat="1" applyFont="1" applyBorder="1" applyAlignment="1">
      <alignment vertical="center" wrapText="1"/>
    </xf>
    <xf numFmtId="0" fontId="47" fillId="10" borderId="39" xfId="0" applyFont="1" applyFill="1" applyBorder="1" applyAlignment="1">
      <alignment horizontal="right" vertical="center"/>
    </xf>
    <xf numFmtId="43" fontId="49" fillId="10" borderId="39" xfId="0" applyNumberFormat="1" applyFont="1" applyFill="1" applyBorder="1" applyAlignment="1">
      <alignment vertical="center"/>
    </xf>
    <xf numFmtId="0" fontId="47" fillId="10" borderId="39" xfId="0" applyFont="1" applyFill="1" applyBorder="1" applyAlignment="1">
      <alignment vertical="center"/>
    </xf>
    <xf numFmtId="0" fontId="49" fillId="10" borderId="39" xfId="0" applyFont="1" applyFill="1" applyBorder="1" applyAlignment="1">
      <alignment horizontal="right" vertical="center"/>
    </xf>
    <xf numFmtId="43" fontId="47" fillId="10" borderId="39" xfId="0" applyNumberFormat="1" applyFont="1" applyFill="1" applyBorder="1" applyAlignment="1">
      <alignment vertical="center"/>
    </xf>
    <xf numFmtId="0" fontId="48" fillId="0" borderId="39" xfId="0" applyFont="1" applyBorder="1" applyAlignment="1">
      <alignment horizontal="left" vertical="center"/>
    </xf>
    <xf numFmtId="0" fontId="48" fillId="0" borderId="39" xfId="0" applyFont="1" applyBorder="1" applyAlignment="1">
      <alignment horizontal="center" vertical="center" wrapText="1"/>
    </xf>
    <xf numFmtId="43" fontId="48" fillId="0" borderId="39" xfId="0" applyNumberFormat="1" applyFont="1" applyBorder="1" applyAlignment="1">
      <alignment vertical="center"/>
    </xf>
    <xf numFmtId="0" fontId="47" fillId="37" borderId="39" xfId="0" applyFont="1" applyFill="1" applyBorder="1" applyAlignment="1">
      <alignment horizontal="center" vertical="center" textRotation="90" wrapText="1"/>
    </xf>
    <xf numFmtId="0" fontId="48" fillId="37" borderId="39" xfId="0" applyFont="1" applyFill="1" applyBorder="1" applyAlignment="1">
      <alignment horizontal="center" vertical="center"/>
    </xf>
    <xf numFmtId="0" fontId="50" fillId="37" borderId="39" xfId="0" applyFont="1" applyFill="1" applyBorder="1" applyAlignment="1">
      <alignment horizontal="right" vertical="center"/>
    </xf>
    <xf numFmtId="43" fontId="50" fillId="37" borderId="39" xfId="0" applyNumberFormat="1" applyFont="1" applyFill="1" applyBorder="1" applyAlignment="1">
      <alignment vertical="center"/>
    </xf>
    <xf numFmtId="43" fontId="50" fillId="37" borderId="39" xfId="0" applyNumberFormat="1" applyFont="1" applyFill="1" applyBorder="1" applyAlignment="1">
      <alignment horizontal="center" vertical="center"/>
    </xf>
    <xf numFmtId="0" fontId="50" fillId="37" borderId="39" xfId="0" applyFont="1" applyFill="1" applyBorder="1" applyAlignment="1">
      <alignment horizontal="center" vertical="center"/>
    </xf>
    <xf numFmtId="0" fontId="24" fillId="37" borderId="40" xfId="0" applyFont="1" applyFill="1" applyBorder="1" applyAlignment="1">
      <alignment horizontal="center" vertical="center"/>
    </xf>
    <xf numFmtId="0" fontId="24" fillId="37" borderId="41" xfId="0" applyFont="1" applyFill="1" applyBorder="1" applyAlignment="1">
      <alignment horizontal="center" vertical="center"/>
    </xf>
    <xf numFmtId="0" fontId="24" fillId="37" borderId="42" xfId="0" applyFont="1" applyFill="1" applyBorder="1" applyAlignment="1">
      <alignment horizontal="center" vertical="center"/>
    </xf>
    <xf numFmtId="0" fontId="24" fillId="37" borderId="43" xfId="0" applyFont="1" applyFill="1" applyBorder="1" applyAlignment="1">
      <alignment horizontal="center" vertical="center" wrapText="1"/>
    </xf>
    <xf numFmtId="0" fontId="24" fillId="37" borderId="44" xfId="0" applyFont="1" applyFill="1" applyBorder="1" applyAlignment="1">
      <alignment horizontal="center" vertical="center" wrapText="1"/>
    </xf>
    <xf numFmtId="0" fontId="24" fillId="37" borderId="44" xfId="0" applyFont="1" applyFill="1" applyBorder="1" applyAlignment="1">
      <alignment horizontal="center" vertical="center"/>
    </xf>
    <xf numFmtId="0" fontId="24" fillId="37" borderId="39" xfId="0" applyFont="1" applyFill="1" applyBorder="1" applyAlignment="1">
      <alignment vertical="center" wrapText="1"/>
    </xf>
    <xf numFmtId="0" fontId="24" fillId="37" borderId="45" xfId="0" applyFont="1" applyFill="1" applyBorder="1" applyAlignment="1">
      <alignment vertical="center" wrapText="1"/>
    </xf>
    <xf numFmtId="0" fontId="24" fillId="37" borderId="39" xfId="0" applyFont="1" applyFill="1" applyBorder="1" applyAlignment="1">
      <alignment horizontal="center" vertical="center" wrapText="1"/>
    </xf>
    <xf numFmtId="0" fontId="24" fillId="37" borderId="46" xfId="0" applyFont="1" applyFill="1" applyBorder="1" applyAlignment="1">
      <alignment horizontal="center" vertical="center" wrapText="1"/>
    </xf>
    <xf numFmtId="0" fontId="24" fillId="37" borderId="46" xfId="0" applyFont="1" applyFill="1" applyBorder="1" applyAlignment="1">
      <alignment horizontal="center" vertical="center"/>
    </xf>
    <xf numFmtId="0" fontId="52" fillId="34" borderId="47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left"/>
    </xf>
    <xf numFmtId="0" fontId="53" fillId="0" borderId="39" xfId="0" applyFont="1" applyBorder="1" applyAlignment="1">
      <alignment horizontal="left"/>
    </xf>
    <xf numFmtId="0" fontId="27" fillId="0" borderId="39" xfId="0" applyFont="1" applyFill="1" applyBorder="1" applyAlignment="1">
      <alignment horizontal="left" wrapText="1"/>
    </xf>
    <xf numFmtId="43" fontId="53" fillId="0" borderId="39" xfId="42" applyFont="1" applyFill="1" applyBorder="1" applyAlignment="1">
      <alignment horizontal="right"/>
    </xf>
    <xf numFmtId="2" fontId="53" fillId="0" borderId="39" xfId="42" applyNumberFormat="1" applyFont="1" applyBorder="1" applyAlignment="1">
      <alignment horizontal="right"/>
    </xf>
    <xf numFmtId="164" fontId="27" fillId="0" borderId="48" xfId="0" applyNumberFormat="1" applyFont="1" applyFill="1" applyBorder="1" applyAlignment="1">
      <alignment horizontal="right" vertical="center"/>
    </xf>
    <xf numFmtId="0" fontId="52" fillId="34" borderId="46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right"/>
    </xf>
    <xf numFmtId="165" fontId="53" fillId="0" borderId="39" xfId="0" applyNumberFormat="1" applyFont="1" applyBorder="1" applyAlignment="1">
      <alignment horizontal="left"/>
    </xf>
    <xf numFmtId="2" fontId="53" fillId="0" borderId="39" xfId="42" applyNumberFormat="1" applyFont="1" applyFill="1" applyBorder="1" applyAlignment="1">
      <alignment horizontal="right"/>
    </xf>
    <xf numFmtId="0" fontId="52" fillId="34" borderId="48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24" fillId="37" borderId="50" xfId="0" applyFont="1" applyFill="1" applyBorder="1" applyAlignment="1">
      <alignment horizontal="center" vertical="center"/>
    </xf>
    <xf numFmtId="0" fontId="24" fillId="37" borderId="45" xfId="0" applyFont="1" applyFill="1" applyBorder="1" applyAlignment="1">
      <alignment horizontal="center" vertical="center"/>
    </xf>
    <xf numFmtId="43" fontId="24" fillId="37" borderId="39" xfId="42" applyFont="1" applyFill="1" applyBorder="1" applyAlignment="1">
      <alignment horizontal="right" vertical="center"/>
    </xf>
    <xf numFmtId="0" fontId="52" fillId="34" borderId="47" xfId="0" applyFont="1" applyFill="1" applyBorder="1" applyAlignment="1">
      <alignment vertical="center"/>
    </xf>
    <xf numFmtId="0" fontId="27" fillId="0" borderId="4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43" fontId="27" fillId="33" borderId="39" xfId="42" applyFont="1" applyFill="1" applyBorder="1" applyAlignment="1">
      <alignment horizontal="right" vertical="center"/>
    </xf>
    <xf numFmtId="0" fontId="52" fillId="34" borderId="46" xfId="0" applyFont="1" applyFill="1" applyBorder="1" applyAlignment="1">
      <alignment vertical="center"/>
    </xf>
    <xf numFmtId="43" fontId="24" fillId="37" borderId="39" xfId="0" applyNumberFormat="1" applyFont="1" applyFill="1" applyBorder="1" applyAlignment="1">
      <alignment horizontal="right" vertical="center"/>
    </xf>
    <xf numFmtId="0" fontId="52" fillId="34" borderId="47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166" fontId="27" fillId="0" borderId="39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vertical="center" wrapText="1"/>
    </xf>
    <xf numFmtId="40" fontId="27" fillId="0" borderId="39" xfId="42" applyNumberFormat="1" applyFont="1" applyFill="1" applyBorder="1" applyAlignment="1">
      <alignment horizontal="right" vertical="center" wrapText="1"/>
    </xf>
    <xf numFmtId="4" fontId="53" fillId="0" borderId="39" xfId="0" applyNumberFormat="1" applyFont="1" applyFill="1" applyBorder="1" applyAlignment="1">
      <alignment horizontal="right"/>
    </xf>
    <xf numFmtId="0" fontId="52" fillId="34" borderId="46" xfId="0" applyFont="1" applyFill="1" applyBorder="1" applyAlignment="1">
      <alignment horizontal="center" vertical="center" wrapText="1"/>
    </xf>
    <xf numFmtId="0" fontId="52" fillId="34" borderId="48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166" fontId="24" fillId="0" borderId="39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vertical="center" wrapText="1"/>
    </xf>
    <xf numFmtId="40" fontId="24" fillId="37" borderId="39" xfId="42" applyNumberFormat="1" applyFont="1" applyFill="1" applyBorder="1" applyAlignment="1">
      <alignment horizontal="right" vertical="center"/>
    </xf>
    <xf numFmtId="4" fontId="52" fillId="37" borderId="39" xfId="0" applyNumberFormat="1" applyFont="1" applyFill="1" applyBorder="1" applyAlignment="1">
      <alignment horizontal="right"/>
    </xf>
    <xf numFmtId="0" fontId="52" fillId="34" borderId="47" xfId="0" applyFont="1" applyFill="1" applyBorder="1" applyAlignment="1">
      <alignment horizontal="right" vertical="center" wrapText="1"/>
    </xf>
    <xf numFmtId="0" fontId="52" fillId="34" borderId="46" xfId="0" applyFont="1" applyFill="1" applyBorder="1" applyAlignment="1">
      <alignment horizontal="right" vertical="center" wrapText="1"/>
    </xf>
    <xf numFmtId="0" fontId="27" fillId="0" borderId="46" xfId="0" applyFont="1" applyFill="1" applyBorder="1" applyAlignment="1">
      <alignment vertical="center" wrapText="1"/>
    </xf>
    <xf numFmtId="0" fontId="52" fillId="34" borderId="48" xfId="0" applyFont="1" applyFill="1" applyBorder="1" applyAlignment="1">
      <alignment horizontal="right" vertical="center" wrapText="1"/>
    </xf>
    <xf numFmtId="40" fontId="27" fillId="37" borderId="39" xfId="42" applyNumberFormat="1" applyFont="1" applyFill="1" applyBorder="1" applyAlignment="1">
      <alignment horizontal="right" vertical="center"/>
    </xf>
    <xf numFmtId="0" fontId="24" fillId="34" borderId="47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/>
    </xf>
    <xf numFmtId="40" fontId="27" fillId="0" borderId="39" xfId="42" applyNumberFormat="1" applyFont="1" applyFill="1" applyBorder="1" applyAlignment="1">
      <alignment horizontal="right" vertical="center"/>
    </xf>
    <xf numFmtId="43" fontId="53" fillId="0" borderId="39" xfId="0" applyNumberFormat="1" applyFont="1" applyFill="1" applyBorder="1" applyAlignment="1">
      <alignment horizontal="right"/>
    </xf>
    <xf numFmtId="0" fontId="24" fillId="34" borderId="46" xfId="0" applyFont="1" applyFill="1" applyBorder="1" applyAlignment="1">
      <alignment horizontal="center" vertical="center" wrapText="1"/>
    </xf>
    <xf numFmtId="0" fontId="53" fillId="0" borderId="39" xfId="0" applyFont="1" applyBorder="1" applyAlignment="1">
      <alignment horizontal="center"/>
    </xf>
    <xf numFmtId="0" fontId="24" fillId="34" borderId="48" xfId="0" applyFont="1" applyFill="1" applyBorder="1" applyAlignment="1">
      <alignment horizontal="center" vertical="center" wrapText="1"/>
    </xf>
    <xf numFmtId="43" fontId="27" fillId="37" borderId="39" xfId="0" applyNumberFormat="1" applyFont="1" applyFill="1" applyBorder="1" applyAlignment="1">
      <alignment horizontal="right"/>
    </xf>
    <xf numFmtId="0" fontId="52" fillId="38" borderId="49" xfId="0" applyFont="1" applyFill="1" applyBorder="1" applyAlignment="1">
      <alignment horizontal="center" vertical="center"/>
    </xf>
    <xf numFmtId="0" fontId="52" fillId="38" borderId="50" xfId="0" applyFont="1" applyFill="1" applyBorder="1" applyAlignment="1">
      <alignment horizontal="center" vertical="center"/>
    </xf>
    <xf numFmtId="0" fontId="52" fillId="38" borderId="45" xfId="0" applyFont="1" applyFill="1" applyBorder="1" applyAlignment="1">
      <alignment horizontal="center" vertical="center"/>
    </xf>
    <xf numFmtId="167" fontId="52" fillId="38" borderId="39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4" fillId="39" borderId="39" xfId="0" applyNumberFormat="1" applyFont="1" applyFill="1" applyBorder="1" applyAlignment="1">
      <alignment horizontal="center" vertical="center" wrapText="1"/>
    </xf>
    <xf numFmtId="0" fontId="24" fillId="39" borderId="47" xfId="0" applyFont="1" applyFill="1" applyBorder="1" applyAlignment="1">
      <alignment horizontal="center" vertical="center" wrapText="1"/>
    </xf>
    <xf numFmtId="0" fontId="24" fillId="39" borderId="39" xfId="0" applyFont="1" applyFill="1" applyBorder="1" applyAlignment="1">
      <alignment horizontal="center" vertical="center" wrapText="1"/>
    </xf>
    <xf numFmtId="0" fontId="24" fillId="39" borderId="46" xfId="0" applyFont="1" applyFill="1" applyBorder="1" applyAlignment="1">
      <alignment horizontal="center" vertical="center" wrapText="1"/>
    </xf>
    <xf numFmtId="0" fontId="24" fillId="39" borderId="48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left" vertical="center" wrapText="1"/>
    </xf>
    <xf numFmtId="43" fontId="27" fillId="33" borderId="39" xfId="42" applyFont="1" applyFill="1" applyBorder="1" applyAlignment="1">
      <alignment horizontal="center" vertical="center"/>
    </xf>
    <xf numFmtId="0" fontId="24" fillId="40" borderId="39" xfId="0" applyFont="1" applyFill="1" applyBorder="1" applyAlignment="1">
      <alignment horizontal="center" vertical="center"/>
    </xf>
    <xf numFmtId="43" fontId="24" fillId="40" borderId="39" xfId="0" applyNumberFormat="1" applyFont="1" applyFill="1" applyBorder="1" applyAlignment="1">
      <alignment horizontal="center" vertical="center"/>
    </xf>
    <xf numFmtId="0" fontId="24" fillId="34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left" vertical="center" wrapText="1"/>
    </xf>
    <xf numFmtId="166" fontId="27" fillId="0" borderId="39" xfId="0" applyNumberFormat="1" applyFont="1" applyFill="1" applyBorder="1" applyAlignment="1">
      <alignment horizontal="left" vertical="center"/>
    </xf>
    <xf numFmtId="40" fontId="27" fillId="0" borderId="53" xfId="42" applyNumberFormat="1" applyFont="1" applyFill="1" applyBorder="1" applyAlignment="1">
      <alignment horizontal="right" vertical="center" wrapText="1"/>
    </xf>
    <xf numFmtId="0" fontId="24" fillId="34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left" vertical="center" wrapText="1"/>
    </xf>
    <xf numFmtId="166" fontId="27" fillId="0" borderId="47" xfId="0" applyNumberFormat="1" applyFont="1" applyFill="1" applyBorder="1" applyAlignment="1">
      <alignment horizontal="left" vertical="center"/>
    </xf>
    <xf numFmtId="40" fontId="24" fillId="0" borderId="53" xfId="42" applyNumberFormat="1" applyFont="1" applyFill="1" applyBorder="1" applyAlignment="1">
      <alignment horizontal="right" vertical="center" wrapText="1"/>
    </xf>
    <xf numFmtId="0" fontId="24" fillId="34" borderId="39" xfId="0" applyFont="1" applyFill="1" applyBorder="1" applyAlignment="1">
      <alignment horizontal="center" vertical="center"/>
    </xf>
    <xf numFmtId="43" fontId="24" fillId="34" borderId="39" xfId="0" applyNumberFormat="1" applyFont="1" applyFill="1" applyBorder="1" applyAlignment="1">
      <alignment vertical="center"/>
    </xf>
    <xf numFmtId="0" fontId="27" fillId="0" borderId="48" xfId="0" applyFont="1" applyFill="1" applyBorder="1" applyAlignment="1">
      <alignment horizontal="left" vertical="center" wrapText="1"/>
    </xf>
    <xf numFmtId="166" fontId="27" fillId="0" borderId="48" xfId="0" applyNumberFormat="1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 wrapText="1"/>
    </xf>
    <xf numFmtId="43" fontId="24" fillId="0" borderId="39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/>
    </xf>
    <xf numFmtId="0" fontId="24" fillId="34" borderId="40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left" vertical="center"/>
    </xf>
    <xf numFmtId="40" fontId="27" fillId="33" borderId="39" xfId="42" applyNumberFormat="1" applyFont="1" applyFill="1" applyBorder="1" applyAlignment="1">
      <alignment horizontal="right" vertical="center" wrapText="1"/>
    </xf>
    <xf numFmtId="40" fontId="24" fillId="33" borderId="39" xfId="42" applyNumberFormat="1" applyFont="1" applyFill="1" applyBorder="1" applyAlignment="1">
      <alignment horizontal="right" vertical="center" wrapText="1"/>
    </xf>
    <xf numFmtId="0" fontId="24" fillId="34" borderId="40" xfId="0" applyFont="1" applyFill="1" applyBorder="1" applyAlignment="1">
      <alignment horizontal="center" vertical="center" wrapText="1"/>
    </xf>
    <xf numFmtId="43" fontId="24" fillId="34" borderId="39" xfId="0" applyNumberFormat="1" applyFont="1" applyFill="1" applyBorder="1" applyAlignment="1">
      <alignment horizontal="right" vertical="center"/>
    </xf>
    <xf numFmtId="0" fontId="28" fillId="40" borderId="49" xfId="0" applyFont="1" applyFill="1" applyBorder="1" applyAlignment="1">
      <alignment horizontal="center" vertical="center"/>
    </xf>
    <xf numFmtId="0" fontId="28" fillId="40" borderId="50" xfId="0" applyFont="1" applyFill="1" applyBorder="1" applyAlignment="1">
      <alignment horizontal="center" vertical="center"/>
    </xf>
    <xf numFmtId="0" fontId="28" fillId="40" borderId="45" xfId="0" applyFont="1" applyFill="1" applyBorder="1" applyAlignment="1">
      <alignment horizontal="center" vertical="center"/>
    </xf>
    <xf numFmtId="43" fontId="28" fillId="40" borderId="39" xfId="0" applyNumberFormat="1" applyFont="1" applyFill="1" applyBorder="1" applyAlignment="1">
      <alignment horizontal="right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/>
    </xf>
    <xf numFmtId="43" fontId="27" fillId="33" borderId="39" xfId="42" applyFont="1" applyFill="1" applyBorder="1" applyAlignment="1">
      <alignment horizontal="left" vertical="center"/>
    </xf>
    <xf numFmtId="0" fontId="24" fillId="34" borderId="48" xfId="0" applyFont="1" applyFill="1" applyBorder="1" applyAlignment="1">
      <alignment horizontal="center" vertical="center"/>
    </xf>
    <xf numFmtId="0" fontId="24" fillId="40" borderId="49" xfId="0" applyFont="1" applyFill="1" applyBorder="1" applyAlignment="1">
      <alignment horizontal="center" vertical="center"/>
    </xf>
    <xf numFmtId="0" fontId="24" fillId="40" borderId="50" xfId="0" applyFont="1" applyFill="1" applyBorder="1" applyAlignment="1">
      <alignment horizontal="center" vertical="center"/>
    </xf>
    <xf numFmtId="0" fontId="24" fillId="40" borderId="45" xfId="0" applyFont="1" applyFill="1" applyBorder="1" applyAlignment="1">
      <alignment horizontal="center" vertical="center"/>
    </xf>
    <xf numFmtId="43" fontId="24" fillId="40" borderId="39" xfId="0" applyNumberFormat="1" applyFont="1" applyFill="1" applyBorder="1" applyAlignment="1">
      <alignment vertical="center"/>
    </xf>
    <xf numFmtId="0" fontId="24" fillId="39" borderId="49" xfId="0" applyFont="1" applyFill="1" applyBorder="1" applyAlignment="1">
      <alignment horizontal="center" vertical="center"/>
    </xf>
    <xf numFmtId="0" fontId="24" fillId="39" borderId="50" xfId="0" applyFont="1" applyFill="1" applyBorder="1" applyAlignment="1">
      <alignment horizontal="center" vertical="center"/>
    </xf>
    <xf numFmtId="0" fontId="24" fillId="39" borderId="45" xfId="0" applyFont="1" applyFill="1" applyBorder="1" applyAlignment="1">
      <alignment horizontal="center" vertical="center"/>
    </xf>
    <xf numFmtId="43" fontId="24" fillId="39" borderId="39" xfId="0" applyNumberFormat="1" applyFont="1" applyFill="1" applyBorder="1" applyAlignment="1">
      <alignment vertical="center"/>
    </xf>
    <xf numFmtId="49" fontId="28" fillId="39" borderId="39" xfId="0" applyNumberFormat="1" applyFont="1" applyFill="1" applyBorder="1" applyAlignment="1">
      <alignment horizontal="center" vertical="center" wrapText="1"/>
    </xf>
    <xf numFmtId="0" fontId="28" fillId="39" borderId="47" xfId="0" applyFont="1" applyFill="1" applyBorder="1" applyAlignment="1">
      <alignment horizontal="center" vertical="center" wrapText="1"/>
    </xf>
    <xf numFmtId="0" fontId="28" fillId="39" borderId="39" xfId="0" applyFont="1" applyFill="1" applyBorder="1" applyAlignment="1">
      <alignment horizontal="center" vertical="center" wrapText="1"/>
    </xf>
    <xf numFmtId="0" fontId="28" fillId="39" borderId="46" xfId="0" applyFont="1" applyFill="1" applyBorder="1" applyAlignment="1">
      <alignment horizontal="center" vertical="center" wrapText="1"/>
    </xf>
    <xf numFmtId="0" fontId="28" fillId="39" borderId="48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top" wrapText="1"/>
    </xf>
    <xf numFmtId="43" fontId="27" fillId="0" borderId="39" xfId="42" applyFont="1" applyFill="1" applyBorder="1" applyAlignment="1">
      <alignment horizontal="left" vertical="center"/>
    </xf>
    <xf numFmtId="0" fontId="53" fillId="0" borderId="39" xfId="0" applyFont="1" applyBorder="1" applyAlignment="1">
      <alignment/>
    </xf>
    <xf numFmtId="0" fontId="27" fillId="33" borderId="46" xfId="0" applyFont="1" applyFill="1" applyBorder="1" applyAlignment="1">
      <alignment vertical="center" wrapText="1"/>
    </xf>
    <xf numFmtId="0" fontId="27" fillId="0" borderId="52" xfId="0" applyFont="1" applyFill="1" applyBorder="1" applyAlignment="1">
      <alignment vertical="center" wrapText="1"/>
    </xf>
    <xf numFmtId="0" fontId="53" fillId="0" borderId="58" xfId="0" applyFont="1" applyBorder="1" applyAlignment="1">
      <alignment wrapText="1"/>
    </xf>
    <xf numFmtId="43" fontId="27" fillId="39" borderId="39" xfId="42" applyFont="1" applyFill="1" applyBorder="1" applyAlignment="1">
      <alignment horizontal="left" vertical="center"/>
    </xf>
    <xf numFmtId="0" fontId="24" fillId="34" borderId="59" xfId="0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/>
    </xf>
    <xf numFmtId="0" fontId="24" fillId="34" borderId="60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vertical="center" wrapText="1"/>
    </xf>
    <xf numFmtId="0" fontId="27" fillId="33" borderId="47" xfId="0" applyFont="1" applyFill="1" applyBorder="1" applyAlignment="1">
      <alignment vertical="center" wrapText="1"/>
    </xf>
    <xf numFmtId="0" fontId="24" fillId="0" borderId="61" xfId="0" applyFont="1" applyFill="1" applyBorder="1" applyAlignment="1">
      <alignment vertical="center" wrapText="1"/>
    </xf>
    <xf numFmtId="0" fontId="27" fillId="33" borderId="48" xfId="0" applyFont="1" applyFill="1" applyBorder="1" applyAlignment="1">
      <alignment vertical="center" wrapText="1"/>
    </xf>
    <xf numFmtId="0" fontId="53" fillId="0" borderId="39" xfId="0" applyFont="1" applyBorder="1" applyAlignment="1">
      <alignment/>
    </xf>
    <xf numFmtId="3" fontId="53" fillId="0" borderId="39" xfId="0" applyNumberFormat="1" applyFont="1" applyBorder="1" applyAlignment="1">
      <alignment/>
    </xf>
    <xf numFmtId="0" fontId="24" fillId="0" borderId="46" xfId="0" applyFont="1" applyFill="1" applyBorder="1" applyAlignment="1">
      <alignment vertical="center" wrapText="1"/>
    </xf>
    <xf numFmtId="0" fontId="24" fillId="0" borderId="62" xfId="0" applyFont="1" applyFill="1" applyBorder="1" applyAlignment="1">
      <alignment vertical="center" wrapText="1"/>
    </xf>
    <xf numFmtId="43" fontId="27" fillId="33" borderId="48" xfId="42" applyFont="1" applyFill="1" applyBorder="1" applyAlignment="1">
      <alignment horizontal="left" vertical="center"/>
    </xf>
    <xf numFmtId="0" fontId="24" fillId="39" borderId="39" xfId="0" applyFont="1" applyFill="1" applyBorder="1" applyAlignment="1">
      <alignment horizontal="center" vertical="center"/>
    </xf>
    <xf numFmtId="0" fontId="54" fillId="39" borderId="39" xfId="0" applyFont="1" applyFill="1" applyBorder="1" applyAlignment="1">
      <alignment horizontal="center" vertical="center"/>
    </xf>
    <xf numFmtId="168" fontId="30" fillId="39" borderId="39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en.oweis\AppData\Local\Microsoft\Windows\INetCache\Content.Outlook\CCOL5YRC\Consalidated%20budget%20%202018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alidated budget PVII"/>
      <sheetName val="Staffing 2018"/>
      <sheetName val="consalidated budget 2018 "/>
      <sheetName val="SWM Budget"/>
    </sheetNames>
    <sheetDataSet>
      <sheetData sheetId="1">
        <row r="45">
          <cell r="P45">
            <v>19320.000000000004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8"/>
  <sheetViews>
    <sheetView tabSelected="1" zoomScale="60" zoomScaleNormal="60" zoomScalePageLayoutView="0" workbookViewId="0" topLeftCell="A1">
      <selection activeCell="V19" sqref="V19"/>
    </sheetView>
  </sheetViews>
  <sheetFormatPr defaultColWidth="9.140625" defaultRowHeight="15"/>
  <cols>
    <col min="1" max="1" width="1.1484375" style="4" customWidth="1"/>
    <col min="2" max="2" width="9.140625" style="4" customWidth="1"/>
    <col min="3" max="3" width="13.7109375" style="4" customWidth="1"/>
    <col min="4" max="4" width="28.421875" style="4" customWidth="1"/>
    <col min="5" max="5" width="13.7109375" style="4" bestFit="1" customWidth="1"/>
    <col min="6" max="6" width="27.7109375" style="4" bestFit="1" customWidth="1"/>
    <col min="7" max="10" width="4.140625" style="4" bestFit="1" customWidth="1"/>
    <col min="11" max="17" width="4.140625" style="4" customWidth="1"/>
    <col min="18" max="18" width="4.140625" style="4" bestFit="1" customWidth="1"/>
    <col min="19" max="19" width="27.28125" style="4" bestFit="1" customWidth="1"/>
    <col min="20" max="20" width="10.57421875" style="33" customWidth="1"/>
    <col min="21" max="21" width="16.28125" style="33" bestFit="1" customWidth="1"/>
    <col min="22" max="22" width="9.7109375" style="33" customWidth="1"/>
    <col min="23" max="23" width="10.28125" style="33" customWidth="1"/>
    <col min="24" max="24" width="12.28125" style="33" customWidth="1"/>
    <col min="25" max="25" width="38.421875" style="33" bestFit="1" customWidth="1"/>
    <col min="26" max="26" width="31.8515625" style="33" bestFit="1" customWidth="1"/>
    <col min="27" max="27" width="12.421875" style="4" bestFit="1" customWidth="1"/>
    <col min="28" max="28" width="18.421875" style="4" customWidth="1"/>
    <col min="29" max="29" width="9.140625" style="4" customWidth="1"/>
    <col min="30" max="30" width="12.421875" style="4" bestFit="1" customWidth="1"/>
    <col min="31" max="16384" width="9.140625" style="4" customWidth="1"/>
  </cols>
  <sheetData>
    <row r="1" ht="7.5" customHeight="1"/>
    <row r="2" spans="2:26" ht="127.5" customHeight="1">
      <c r="B2" s="1" t="s">
        <v>22</v>
      </c>
      <c r="C2" s="108" t="s">
        <v>31</v>
      </c>
      <c r="D2" s="108"/>
      <c r="E2" s="108"/>
      <c r="F2" s="108"/>
      <c r="G2" s="109" t="s">
        <v>163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23" t="s">
        <v>21</v>
      </c>
      <c r="T2" s="123"/>
      <c r="U2" s="123"/>
      <c r="V2" s="125" t="s">
        <v>162</v>
      </c>
      <c r="W2" s="125"/>
      <c r="X2" s="125"/>
      <c r="Y2" s="2" t="s">
        <v>20</v>
      </c>
      <c r="Z2" s="11" t="s">
        <v>173</v>
      </c>
    </row>
    <row r="3" spans="2:26" ht="28.5" customHeight="1">
      <c r="B3" s="5" t="s">
        <v>19</v>
      </c>
      <c r="C3" s="113" t="s">
        <v>32</v>
      </c>
      <c r="D3" s="113"/>
      <c r="E3" s="113"/>
      <c r="F3" s="113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  <c r="S3" s="123" t="s">
        <v>174</v>
      </c>
      <c r="T3" s="123"/>
      <c r="U3" s="123"/>
      <c r="V3" s="124">
        <f>Z68</f>
        <v>4792095.326538305</v>
      </c>
      <c r="W3" s="124"/>
      <c r="X3" s="124"/>
      <c r="Y3" s="2" t="s">
        <v>18</v>
      </c>
      <c r="Z3" s="11" t="s">
        <v>33</v>
      </c>
    </row>
    <row r="4" spans="2:26" ht="15" customHeight="1">
      <c r="B4" s="105"/>
      <c r="C4" s="112" t="s">
        <v>17</v>
      </c>
      <c r="D4" s="114" t="s">
        <v>16</v>
      </c>
      <c r="E4" s="112" t="s">
        <v>23</v>
      </c>
      <c r="F4" s="122" t="s">
        <v>15</v>
      </c>
      <c r="G4" s="107" t="s">
        <v>14</v>
      </c>
      <c r="H4" s="107"/>
      <c r="I4" s="107"/>
      <c r="J4" s="106" t="s">
        <v>13</v>
      </c>
      <c r="K4" s="106"/>
      <c r="L4" s="106"/>
      <c r="M4" s="107" t="s">
        <v>36</v>
      </c>
      <c r="N4" s="107"/>
      <c r="O4" s="107"/>
      <c r="P4" s="106" t="s">
        <v>37</v>
      </c>
      <c r="Q4" s="106"/>
      <c r="R4" s="106"/>
      <c r="S4" s="123" t="s">
        <v>12</v>
      </c>
      <c r="T4" s="126" t="s">
        <v>11</v>
      </c>
      <c r="U4" s="123" t="s">
        <v>148</v>
      </c>
      <c r="V4" s="123" t="s">
        <v>10</v>
      </c>
      <c r="W4" s="123"/>
      <c r="X4" s="123"/>
      <c r="Y4" s="123"/>
      <c r="Z4" s="123"/>
    </row>
    <row r="5" spans="2:28" ht="30">
      <c r="B5" s="105"/>
      <c r="C5" s="121"/>
      <c r="D5" s="115"/>
      <c r="E5" s="121"/>
      <c r="F5" s="123"/>
      <c r="G5" s="6" t="s">
        <v>9</v>
      </c>
      <c r="H5" s="6" t="s">
        <v>8</v>
      </c>
      <c r="I5" s="6" t="s">
        <v>7</v>
      </c>
      <c r="J5" s="7" t="s">
        <v>6</v>
      </c>
      <c r="K5" s="7" t="s">
        <v>61</v>
      </c>
      <c r="L5" s="7" t="s">
        <v>62</v>
      </c>
      <c r="M5" s="6" t="s">
        <v>63</v>
      </c>
      <c r="N5" s="6" t="s">
        <v>34</v>
      </c>
      <c r="O5" s="6" t="s">
        <v>35</v>
      </c>
      <c r="P5" s="7" t="s">
        <v>38</v>
      </c>
      <c r="Q5" s="7" t="s">
        <v>39</v>
      </c>
      <c r="R5" s="7" t="s">
        <v>40</v>
      </c>
      <c r="S5" s="123"/>
      <c r="T5" s="127"/>
      <c r="U5" s="123"/>
      <c r="V5" s="8" t="s">
        <v>5</v>
      </c>
      <c r="W5" s="8" t="s">
        <v>4</v>
      </c>
      <c r="X5" s="9" t="s">
        <v>3</v>
      </c>
      <c r="Y5" s="8" t="s">
        <v>2</v>
      </c>
      <c r="Z5" s="8" t="s">
        <v>1</v>
      </c>
      <c r="AA5" s="81"/>
      <c r="AB5" s="81"/>
    </row>
    <row r="6" spans="2:28" ht="32.25" customHeight="1" thickBot="1">
      <c r="B6" s="105"/>
      <c r="C6" s="118" t="s">
        <v>42</v>
      </c>
      <c r="D6" s="131" t="s">
        <v>0</v>
      </c>
      <c r="E6" s="3" t="s">
        <v>26</v>
      </c>
      <c r="F6" s="3" t="s">
        <v>98</v>
      </c>
      <c r="G6" s="10"/>
      <c r="H6" s="10"/>
      <c r="I6" s="10"/>
      <c r="J6" s="10"/>
      <c r="K6" s="10"/>
      <c r="L6" s="10"/>
      <c r="M6" s="10"/>
      <c r="N6" s="10"/>
      <c r="O6" s="10"/>
      <c r="P6" s="79"/>
      <c r="Q6" s="79"/>
      <c r="R6" s="79"/>
      <c r="S6" s="11" t="s">
        <v>44</v>
      </c>
      <c r="T6" s="12" t="s">
        <v>46</v>
      </c>
      <c r="U6" s="13">
        <v>4646.3</v>
      </c>
      <c r="V6" s="14">
        <v>30000</v>
      </c>
      <c r="W6" s="12" t="s">
        <v>41</v>
      </c>
      <c r="X6" s="34">
        <v>71400</v>
      </c>
      <c r="Y6" s="68" t="s">
        <v>154</v>
      </c>
      <c r="Z6" s="16">
        <f>(T6*U6)+1446.6</f>
        <v>57202.200000000004</v>
      </c>
      <c r="AA6" s="81"/>
      <c r="AB6" s="17"/>
    </row>
    <row r="7" spans="2:28" s="61" customFormat="1" ht="32.25" customHeight="1">
      <c r="B7" s="105"/>
      <c r="C7" s="119"/>
      <c r="D7" s="132"/>
      <c r="E7" s="3" t="s">
        <v>26</v>
      </c>
      <c r="F7" s="82" t="s">
        <v>143</v>
      </c>
      <c r="G7" s="10"/>
      <c r="H7" s="10"/>
      <c r="I7" s="10"/>
      <c r="J7" s="10"/>
      <c r="K7" s="10"/>
      <c r="L7" s="10"/>
      <c r="M7" s="10"/>
      <c r="N7" s="10"/>
      <c r="O7" s="10"/>
      <c r="P7" s="79"/>
      <c r="Q7" s="79"/>
      <c r="R7" s="79"/>
      <c r="S7" s="11" t="s">
        <v>144</v>
      </c>
      <c r="T7" s="67" t="s">
        <v>90</v>
      </c>
      <c r="U7" s="13">
        <v>19044</v>
      </c>
      <c r="V7" s="68">
        <v>30000</v>
      </c>
      <c r="W7" s="67" t="s">
        <v>41</v>
      </c>
      <c r="X7" s="34">
        <v>61300</v>
      </c>
      <c r="Y7" s="68" t="s">
        <v>145</v>
      </c>
      <c r="Z7" s="69">
        <f>U7*T7</f>
        <v>114264</v>
      </c>
      <c r="AB7" s="78"/>
    </row>
    <row r="8" spans="2:27" ht="30">
      <c r="B8" s="105"/>
      <c r="C8" s="119"/>
      <c r="D8" s="132"/>
      <c r="E8" s="3" t="s">
        <v>26</v>
      </c>
      <c r="F8" s="82" t="s">
        <v>88</v>
      </c>
      <c r="G8" s="10"/>
      <c r="H8" s="10"/>
      <c r="I8" s="10"/>
      <c r="J8" s="10"/>
      <c r="K8" s="10"/>
      <c r="L8" s="10"/>
      <c r="M8" s="10"/>
      <c r="N8" s="10"/>
      <c r="O8" s="10"/>
      <c r="P8" s="79"/>
      <c r="Q8" s="79"/>
      <c r="R8" s="79"/>
      <c r="S8" s="11" t="s">
        <v>44</v>
      </c>
      <c r="T8" s="12" t="s">
        <v>46</v>
      </c>
      <c r="U8" s="13">
        <v>3672.6</v>
      </c>
      <c r="V8" s="14">
        <v>30000</v>
      </c>
      <c r="W8" s="12" t="s">
        <v>41</v>
      </c>
      <c r="X8" s="34">
        <v>71400</v>
      </c>
      <c r="Y8" s="68" t="s">
        <v>153</v>
      </c>
      <c r="Z8" s="16">
        <f>(T8*U8)+1135.9</f>
        <v>45207.1</v>
      </c>
      <c r="AA8" s="81"/>
    </row>
    <row r="9" spans="2:26" ht="30">
      <c r="B9" s="105"/>
      <c r="C9" s="119"/>
      <c r="D9" s="132"/>
      <c r="E9" s="3" t="s">
        <v>26</v>
      </c>
      <c r="F9" s="82" t="s">
        <v>89</v>
      </c>
      <c r="G9" s="10"/>
      <c r="H9" s="10"/>
      <c r="I9" s="10"/>
      <c r="J9" s="10"/>
      <c r="K9" s="10"/>
      <c r="L9" s="10"/>
      <c r="M9" s="10"/>
      <c r="N9" s="10"/>
      <c r="O9" s="10"/>
      <c r="P9" s="79"/>
      <c r="Q9" s="79"/>
      <c r="R9" s="79"/>
      <c r="S9" s="11" t="s">
        <v>44</v>
      </c>
      <c r="T9" s="12" t="s">
        <v>46</v>
      </c>
      <c r="U9" s="13">
        <v>1577</v>
      </c>
      <c r="V9" s="14">
        <v>30000</v>
      </c>
      <c r="W9" s="12" t="s">
        <v>41</v>
      </c>
      <c r="X9" s="34">
        <v>71400</v>
      </c>
      <c r="Y9" s="14" t="s">
        <v>151</v>
      </c>
      <c r="Z9" s="16">
        <f>(T9*U9)+467.3</f>
        <v>19391.3</v>
      </c>
    </row>
    <row r="10" spans="2:26" s="61" customFormat="1" ht="45">
      <c r="B10" s="105"/>
      <c r="C10" s="119"/>
      <c r="D10" s="132"/>
      <c r="E10" s="3" t="s">
        <v>27</v>
      </c>
      <c r="F10" s="82" t="s">
        <v>158</v>
      </c>
      <c r="G10" s="45"/>
      <c r="H10" s="45"/>
      <c r="I10" s="45"/>
      <c r="J10" s="10"/>
      <c r="K10" s="10"/>
      <c r="L10" s="10"/>
      <c r="M10" s="10"/>
      <c r="N10" s="10"/>
      <c r="O10" s="10"/>
      <c r="P10" s="79"/>
      <c r="Q10" s="79"/>
      <c r="R10" s="79"/>
      <c r="S10" s="11" t="s">
        <v>44</v>
      </c>
      <c r="T10" s="67" t="s">
        <v>170</v>
      </c>
      <c r="U10" s="13">
        <v>1577</v>
      </c>
      <c r="V10" s="68">
        <v>30000</v>
      </c>
      <c r="W10" s="67" t="s">
        <v>41</v>
      </c>
      <c r="X10" s="34">
        <v>71400</v>
      </c>
      <c r="Y10" s="68" t="s">
        <v>24</v>
      </c>
      <c r="Z10" s="69">
        <f>(T10*U10)</f>
        <v>14193</v>
      </c>
    </row>
    <row r="11" spans="2:26" ht="30" customHeight="1">
      <c r="B11" s="105"/>
      <c r="C11" s="119"/>
      <c r="D11" s="132"/>
      <c r="E11" s="3" t="s">
        <v>26</v>
      </c>
      <c r="F11" s="82" t="s">
        <v>132</v>
      </c>
      <c r="G11" s="10"/>
      <c r="H11" s="10"/>
      <c r="I11" s="10"/>
      <c r="J11" s="10"/>
      <c r="K11" s="10"/>
      <c r="L11" s="10"/>
      <c r="M11" s="10"/>
      <c r="N11" s="10"/>
      <c r="O11" s="10"/>
      <c r="P11" s="79"/>
      <c r="Q11" s="79"/>
      <c r="R11" s="79"/>
      <c r="S11" s="11" t="s">
        <v>44</v>
      </c>
      <c r="T11" s="12" t="s">
        <v>46</v>
      </c>
      <c r="U11" s="13">
        <v>2110.1</v>
      </c>
      <c r="V11" s="14">
        <v>30000</v>
      </c>
      <c r="W11" s="12" t="s">
        <v>41</v>
      </c>
      <c r="X11" s="34">
        <v>71400</v>
      </c>
      <c r="Y11" s="68" t="s">
        <v>155</v>
      </c>
      <c r="Z11" s="16">
        <f>(T11*U11)+637.4</f>
        <v>25958.6</v>
      </c>
    </row>
    <row r="12" spans="2:26" ht="30">
      <c r="B12" s="105"/>
      <c r="C12" s="119"/>
      <c r="D12" s="132"/>
      <c r="E12" s="3" t="s">
        <v>26</v>
      </c>
      <c r="F12" s="82" t="s">
        <v>166</v>
      </c>
      <c r="G12" s="10"/>
      <c r="H12" s="10"/>
      <c r="I12" s="10"/>
      <c r="J12" s="10"/>
      <c r="K12" s="10"/>
      <c r="L12" s="10"/>
      <c r="M12" s="10"/>
      <c r="N12" s="10"/>
      <c r="O12" s="10"/>
      <c r="P12" s="79"/>
      <c r="Q12" s="79"/>
      <c r="R12" s="79"/>
      <c r="S12" s="11" t="s">
        <v>44</v>
      </c>
      <c r="T12" s="12" t="s">
        <v>46</v>
      </c>
      <c r="U12" s="13">
        <v>5790.4</v>
      </c>
      <c r="V12" s="14">
        <v>30000</v>
      </c>
      <c r="W12" s="12" t="s">
        <v>41</v>
      </c>
      <c r="X12" s="34">
        <v>71400</v>
      </c>
      <c r="Y12" s="14" t="s">
        <v>152</v>
      </c>
      <c r="Z12" s="16">
        <f>(T12*U12)+1817.8</f>
        <v>71302.59999999999</v>
      </c>
    </row>
    <row r="13" spans="2:26" ht="30">
      <c r="B13" s="105"/>
      <c r="C13" s="119"/>
      <c r="D13" s="132"/>
      <c r="E13" s="3" t="s">
        <v>26</v>
      </c>
      <c r="F13" s="82" t="s">
        <v>64</v>
      </c>
      <c r="G13" s="10"/>
      <c r="H13" s="10"/>
      <c r="I13" s="10"/>
      <c r="J13" s="10"/>
      <c r="K13" s="10"/>
      <c r="L13" s="10"/>
      <c r="M13" s="10"/>
      <c r="N13" s="10"/>
      <c r="O13" s="10"/>
      <c r="P13" s="79"/>
      <c r="Q13" s="79"/>
      <c r="R13" s="79"/>
      <c r="S13" s="11" t="s">
        <v>44</v>
      </c>
      <c r="T13" s="12" t="s">
        <v>46</v>
      </c>
      <c r="U13" s="13">
        <v>2855</v>
      </c>
      <c r="V13" s="14">
        <v>30000</v>
      </c>
      <c r="W13" s="12" t="s">
        <v>41</v>
      </c>
      <c r="X13" s="34">
        <v>71400</v>
      </c>
      <c r="Y13" s="14" t="s">
        <v>149</v>
      </c>
      <c r="Z13" s="16">
        <f>(T13*U13)+904.1</f>
        <v>35164.1</v>
      </c>
    </row>
    <row r="14" spans="2:26" ht="45">
      <c r="B14" s="105"/>
      <c r="C14" s="119"/>
      <c r="D14" s="132"/>
      <c r="E14" s="3" t="s">
        <v>26</v>
      </c>
      <c r="F14" s="82" t="s">
        <v>131</v>
      </c>
      <c r="G14" s="10"/>
      <c r="H14" s="10"/>
      <c r="I14" s="10"/>
      <c r="J14" s="10"/>
      <c r="K14" s="10"/>
      <c r="L14" s="10"/>
      <c r="M14" s="10"/>
      <c r="N14" s="10"/>
      <c r="O14" s="10"/>
      <c r="P14" s="79"/>
      <c r="Q14" s="79"/>
      <c r="R14" s="79"/>
      <c r="S14" s="11" t="s">
        <v>44</v>
      </c>
      <c r="T14" s="12" t="s">
        <v>46</v>
      </c>
      <c r="U14" s="13">
        <v>2337.2</v>
      </c>
      <c r="V14" s="14">
        <v>30000</v>
      </c>
      <c r="W14" s="12" t="s">
        <v>41</v>
      </c>
      <c r="X14" s="34">
        <v>71400</v>
      </c>
      <c r="Y14" s="14" t="s">
        <v>150</v>
      </c>
      <c r="Z14" s="16">
        <f>(T14*U14)+709.8</f>
        <v>28756.199999999997</v>
      </c>
    </row>
    <row r="15" spans="2:26" ht="45">
      <c r="B15" s="105"/>
      <c r="C15" s="119"/>
      <c r="D15" s="132"/>
      <c r="E15" s="3" t="s">
        <v>26</v>
      </c>
      <c r="F15" s="82" t="s">
        <v>130</v>
      </c>
      <c r="G15" s="10"/>
      <c r="H15" s="10"/>
      <c r="I15" s="10"/>
      <c r="J15" s="10"/>
      <c r="K15" s="10"/>
      <c r="L15" s="10"/>
      <c r="M15" s="10"/>
      <c r="N15" s="10"/>
      <c r="O15" s="10"/>
      <c r="P15" s="79"/>
      <c r="Q15" s="79"/>
      <c r="R15" s="79"/>
      <c r="S15" s="11" t="s">
        <v>44</v>
      </c>
      <c r="T15" s="12" t="s">
        <v>46</v>
      </c>
      <c r="U15" s="13">
        <v>3672.6</v>
      </c>
      <c r="V15" s="14">
        <v>30000</v>
      </c>
      <c r="W15" s="12" t="s">
        <v>41</v>
      </c>
      <c r="X15" s="34">
        <v>71400</v>
      </c>
      <c r="Y15" s="14" t="s">
        <v>153</v>
      </c>
      <c r="Z15" s="16">
        <f>(T15*U15)+1135.9</f>
        <v>45207.1</v>
      </c>
    </row>
    <row r="16" spans="2:26" ht="45">
      <c r="B16" s="105"/>
      <c r="C16" s="119"/>
      <c r="D16" s="132"/>
      <c r="E16" s="3" t="s">
        <v>26</v>
      </c>
      <c r="F16" s="82" t="s">
        <v>167</v>
      </c>
      <c r="G16" s="10"/>
      <c r="H16" s="10"/>
      <c r="I16" s="10"/>
      <c r="J16" s="10"/>
      <c r="K16" s="10"/>
      <c r="L16" s="10"/>
      <c r="M16" s="10"/>
      <c r="N16" s="10"/>
      <c r="O16" s="10"/>
      <c r="P16" s="79"/>
      <c r="Q16" s="79"/>
      <c r="R16" s="79"/>
      <c r="S16" s="11" t="s">
        <v>44</v>
      </c>
      <c r="T16" s="12" t="s">
        <v>46</v>
      </c>
      <c r="U16" s="13">
        <v>1323.7</v>
      </c>
      <c r="V16" s="14">
        <v>30000</v>
      </c>
      <c r="W16" s="12" t="s">
        <v>41</v>
      </c>
      <c r="X16" s="34">
        <v>71400</v>
      </c>
      <c r="Y16" s="14" t="s">
        <v>24</v>
      </c>
      <c r="Z16" s="16">
        <f aca="true" t="shared" si="0" ref="Z16:Z32">T16*U16</f>
        <v>15884.400000000001</v>
      </c>
    </row>
    <row r="17" spans="2:26" ht="60">
      <c r="B17" s="105"/>
      <c r="C17" s="119"/>
      <c r="D17" s="132"/>
      <c r="E17" s="3" t="s">
        <v>27</v>
      </c>
      <c r="F17" s="3" t="s">
        <v>129</v>
      </c>
      <c r="G17" s="45"/>
      <c r="H17" s="45"/>
      <c r="I17" s="10"/>
      <c r="J17" s="10"/>
      <c r="K17" s="10"/>
      <c r="L17" s="10"/>
      <c r="M17" s="10"/>
      <c r="N17" s="10"/>
      <c r="O17" s="10"/>
      <c r="P17" s="79"/>
      <c r="Q17" s="79"/>
      <c r="R17" s="79"/>
      <c r="S17" s="11" t="s">
        <v>44</v>
      </c>
      <c r="T17" s="12" t="s">
        <v>146</v>
      </c>
      <c r="U17" s="13">
        <v>2337.2</v>
      </c>
      <c r="V17" s="14">
        <v>30000</v>
      </c>
      <c r="W17" s="12" t="s">
        <v>41</v>
      </c>
      <c r="X17" s="34">
        <v>71400</v>
      </c>
      <c r="Y17" s="68" t="s">
        <v>171</v>
      </c>
      <c r="Z17" s="16">
        <f>(T17*U17)</f>
        <v>23372</v>
      </c>
    </row>
    <row r="18" spans="2:26" s="61" customFormat="1" ht="61.5" customHeight="1">
      <c r="B18" s="105"/>
      <c r="C18" s="119"/>
      <c r="D18" s="132"/>
      <c r="E18" s="3" t="s">
        <v>27</v>
      </c>
      <c r="F18" s="84" t="s">
        <v>169</v>
      </c>
      <c r="G18" s="45"/>
      <c r="H18" s="45"/>
      <c r="I18" s="45"/>
      <c r="J18" s="45"/>
      <c r="K18" s="45"/>
      <c r="L18" s="10"/>
      <c r="M18" s="45"/>
      <c r="N18" s="10"/>
      <c r="O18" s="45"/>
      <c r="P18" s="79"/>
      <c r="Q18" s="83"/>
      <c r="R18" s="79"/>
      <c r="S18" s="11" t="s">
        <v>44</v>
      </c>
      <c r="T18" s="67" t="s">
        <v>48</v>
      </c>
      <c r="U18" s="13">
        <v>5000</v>
      </c>
      <c r="V18" s="68">
        <v>30000</v>
      </c>
      <c r="W18" s="67" t="s">
        <v>41</v>
      </c>
      <c r="X18" s="34">
        <v>71400</v>
      </c>
      <c r="Y18" s="68" t="s">
        <v>168</v>
      </c>
      <c r="Z18" s="69">
        <f>(T18*U18)</f>
        <v>20000</v>
      </c>
    </row>
    <row r="19" spans="2:26" ht="78" customHeight="1">
      <c r="B19" s="105"/>
      <c r="C19" s="119"/>
      <c r="D19" s="132"/>
      <c r="E19" s="3" t="s">
        <v>26</v>
      </c>
      <c r="F19" s="3" t="s">
        <v>147</v>
      </c>
      <c r="G19" s="10"/>
      <c r="H19" s="10"/>
      <c r="I19" s="10"/>
      <c r="J19" s="10"/>
      <c r="K19" s="10"/>
      <c r="L19" s="10"/>
      <c r="M19" s="10"/>
      <c r="N19" s="10"/>
      <c r="O19" s="10"/>
      <c r="P19" s="79"/>
      <c r="Q19" s="79"/>
      <c r="R19" s="79"/>
      <c r="S19" s="11" t="s">
        <v>91</v>
      </c>
      <c r="T19" s="12" t="s">
        <v>46</v>
      </c>
      <c r="U19" s="13">
        <v>3901.08</v>
      </c>
      <c r="V19" s="14">
        <v>30000</v>
      </c>
      <c r="W19" s="12" t="s">
        <v>41</v>
      </c>
      <c r="X19" s="34">
        <v>71300</v>
      </c>
      <c r="Y19" s="14" t="s">
        <v>24</v>
      </c>
      <c r="Z19" s="16">
        <f t="shared" si="0"/>
        <v>46812.96</v>
      </c>
    </row>
    <row r="20" spans="2:26" ht="50.25" customHeight="1">
      <c r="B20" s="105"/>
      <c r="C20" s="119"/>
      <c r="D20" s="132"/>
      <c r="E20" s="3" t="s">
        <v>26</v>
      </c>
      <c r="F20" s="3" t="s">
        <v>28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 t="s">
        <v>28</v>
      </c>
      <c r="T20" s="12" t="s">
        <v>99</v>
      </c>
      <c r="U20" s="13">
        <v>2500</v>
      </c>
      <c r="V20" s="14">
        <v>30000</v>
      </c>
      <c r="W20" s="12" t="s">
        <v>41</v>
      </c>
      <c r="X20" s="34">
        <v>71300</v>
      </c>
      <c r="Y20" s="14" t="s">
        <v>24</v>
      </c>
      <c r="Z20" s="16">
        <f>T20*U20</f>
        <v>5000</v>
      </c>
    </row>
    <row r="21" spans="2:26" ht="50.25" customHeight="1">
      <c r="B21" s="105"/>
      <c r="C21" s="119"/>
      <c r="D21" s="132"/>
      <c r="E21" s="3" t="s">
        <v>26</v>
      </c>
      <c r="F21" s="76" t="s">
        <v>72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 t="s">
        <v>43</v>
      </c>
      <c r="T21" s="12" t="s">
        <v>47</v>
      </c>
      <c r="U21" s="13">
        <f>39769.91/0.708</f>
        <v>56172.189265536734</v>
      </c>
      <c r="V21" s="14">
        <v>30000</v>
      </c>
      <c r="W21" s="12" t="s">
        <v>41</v>
      </c>
      <c r="X21" s="34">
        <v>71300</v>
      </c>
      <c r="Y21" s="14" t="s">
        <v>25</v>
      </c>
      <c r="Z21" s="16">
        <f>U21</f>
        <v>56172.189265536734</v>
      </c>
    </row>
    <row r="22" spans="2:26" s="61" customFormat="1" ht="66.75" customHeight="1">
      <c r="B22" s="105"/>
      <c r="C22" s="119"/>
      <c r="D22" s="132"/>
      <c r="E22" s="3" t="s">
        <v>26</v>
      </c>
      <c r="F22" s="3" t="s">
        <v>165</v>
      </c>
      <c r="G22" s="10"/>
      <c r="H22" s="10"/>
      <c r="I22" s="10"/>
      <c r="J22" s="45"/>
      <c r="K22" s="45"/>
      <c r="L22" s="45"/>
      <c r="M22" s="45"/>
      <c r="N22" s="45"/>
      <c r="O22" s="45"/>
      <c r="P22" s="45"/>
      <c r="Q22" s="45"/>
      <c r="R22" s="45"/>
      <c r="S22" s="11" t="s">
        <v>142</v>
      </c>
      <c r="T22" s="67" t="s">
        <v>47</v>
      </c>
      <c r="U22" s="13">
        <v>25000</v>
      </c>
      <c r="V22" s="68">
        <v>30000</v>
      </c>
      <c r="W22" s="67" t="s">
        <v>41</v>
      </c>
      <c r="X22" s="34">
        <v>72200</v>
      </c>
      <c r="Y22" s="11" t="s">
        <v>142</v>
      </c>
      <c r="Z22" s="69">
        <f>T22*U22</f>
        <v>25000</v>
      </c>
    </row>
    <row r="23" spans="2:26" ht="45">
      <c r="B23" s="105"/>
      <c r="C23" s="119"/>
      <c r="D23" s="116" t="s">
        <v>49</v>
      </c>
      <c r="E23" s="3" t="s">
        <v>26</v>
      </c>
      <c r="F23" s="3" t="s">
        <v>65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 t="s">
        <v>45</v>
      </c>
      <c r="T23" s="12" t="s">
        <v>46</v>
      </c>
      <c r="U23" s="13">
        <v>706</v>
      </c>
      <c r="V23" s="14">
        <v>30000</v>
      </c>
      <c r="W23" s="12" t="s">
        <v>41</v>
      </c>
      <c r="X23" s="34">
        <v>71600</v>
      </c>
      <c r="Y23" s="14" t="s">
        <v>28</v>
      </c>
      <c r="Z23" s="16">
        <f t="shared" si="0"/>
        <v>8472</v>
      </c>
    </row>
    <row r="24" spans="2:30" ht="45">
      <c r="B24" s="105"/>
      <c r="C24" s="119"/>
      <c r="D24" s="117"/>
      <c r="E24" s="3" t="s">
        <v>26</v>
      </c>
      <c r="F24" s="3" t="s">
        <v>66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 t="s">
        <v>45</v>
      </c>
      <c r="T24" s="12" t="s">
        <v>46</v>
      </c>
      <c r="U24" s="13">
        <v>350</v>
      </c>
      <c r="V24" s="14">
        <v>30000</v>
      </c>
      <c r="W24" s="12" t="s">
        <v>41</v>
      </c>
      <c r="X24" s="34">
        <v>71600</v>
      </c>
      <c r="Y24" s="14" t="s">
        <v>28</v>
      </c>
      <c r="Z24" s="16">
        <f t="shared" si="0"/>
        <v>4200</v>
      </c>
      <c r="AD24" s="81"/>
    </row>
    <row r="25" spans="2:26" ht="30">
      <c r="B25" s="105"/>
      <c r="C25" s="119"/>
      <c r="D25" s="116" t="s">
        <v>50</v>
      </c>
      <c r="E25" s="3" t="s">
        <v>26</v>
      </c>
      <c r="F25" s="3" t="s">
        <v>67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5" t="s">
        <v>79</v>
      </c>
      <c r="T25" s="40" t="s">
        <v>46</v>
      </c>
      <c r="U25" s="13">
        <v>1000</v>
      </c>
      <c r="V25" s="11">
        <v>30000</v>
      </c>
      <c r="W25" s="40" t="s">
        <v>41</v>
      </c>
      <c r="X25" s="34">
        <v>74500</v>
      </c>
      <c r="Y25" s="34" t="s">
        <v>29</v>
      </c>
      <c r="Z25" s="16">
        <f t="shared" si="0"/>
        <v>12000</v>
      </c>
    </row>
    <row r="26" spans="2:26" ht="32.25" customHeight="1">
      <c r="B26" s="105"/>
      <c r="C26" s="119"/>
      <c r="D26" s="117"/>
      <c r="E26" s="3" t="s">
        <v>26</v>
      </c>
      <c r="F26" s="3" t="s">
        <v>97</v>
      </c>
      <c r="G26" s="15"/>
      <c r="H26" s="19"/>
      <c r="I26" s="19"/>
      <c r="J26" s="15"/>
      <c r="K26" s="19"/>
      <c r="L26" s="42"/>
      <c r="M26" s="19"/>
      <c r="N26" s="15"/>
      <c r="O26" s="19"/>
      <c r="P26" s="15"/>
      <c r="Q26" s="19"/>
      <c r="R26" s="42"/>
      <c r="S26" s="15" t="s">
        <v>52</v>
      </c>
      <c r="T26" s="40" t="s">
        <v>90</v>
      </c>
      <c r="U26" s="13">
        <v>833.333</v>
      </c>
      <c r="V26" s="11">
        <v>30000</v>
      </c>
      <c r="W26" s="40" t="s">
        <v>41</v>
      </c>
      <c r="X26" s="34">
        <v>73300</v>
      </c>
      <c r="Y26" s="34" t="s">
        <v>73</v>
      </c>
      <c r="Z26" s="16">
        <f t="shared" si="0"/>
        <v>4999.998</v>
      </c>
    </row>
    <row r="27" spans="2:26" ht="20.25" customHeight="1">
      <c r="B27" s="105"/>
      <c r="C27" s="119"/>
      <c r="D27" s="117"/>
      <c r="E27" s="3" t="s">
        <v>26</v>
      </c>
      <c r="F27" s="3" t="s">
        <v>68</v>
      </c>
      <c r="G27" s="15"/>
      <c r="H27" s="19"/>
      <c r="I27" s="19"/>
      <c r="J27" s="15"/>
      <c r="K27" s="19"/>
      <c r="L27" s="15"/>
      <c r="M27" s="19"/>
      <c r="N27" s="15"/>
      <c r="O27" s="19"/>
      <c r="P27" s="15"/>
      <c r="Q27" s="19"/>
      <c r="R27" s="15"/>
      <c r="S27" s="15" t="s">
        <v>51</v>
      </c>
      <c r="T27" s="40" t="s">
        <v>90</v>
      </c>
      <c r="U27" s="13">
        <v>750</v>
      </c>
      <c r="V27" s="11">
        <v>30000</v>
      </c>
      <c r="W27" s="40" t="s">
        <v>41</v>
      </c>
      <c r="X27" s="34">
        <v>72700</v>
      </c>
      <c r="Y27" s="34" t="s">
        <v>74</v>
      </c>
      <c r="Z27" s="16">
        <f t="shared" si="0"/>
        <v>4500</v>
      </c>
    </row>
    <row r="28" spans="2:26" ht="54" customHeight="1">
      <c r="B28" s="105"/>
      <c r="C28" s="119"/>
      <c r="D28" s="117"/>
      <c r="E28" s="3" t="s">
        <v>26</v>
      </c>
      <c r="F28" s="76" t="s">
        <v>69</v>
      </c>
      <c r="G28" s="20"/>
      <c r="H28" s="20"/>
      <c r="I28" s="19"/>
      <c r="J28" s="20"/>
      <c r="K28" s="20"/>
      <c r="L28" s="19"/>
      <c r="M28" s="20"/>
      <c r="N28" s="20"/>
      <c r="O28" s="19"/>
      <c r="P28" s="20"/>
      <c r="Q28" s="20"/>
      <c r="R28" s="19"/>
      <c r="S28" s="41" t="s">
        <v>80</v>
      </c>
      <c r="T28" s="40" t="s">
        <v>48</v>
      </c>
      <c r="U28" s="13">
        <v>60000</v>
      </c>
      <c r="V28" s="11">
        <v>30000</v>
      </c>
      <c r="W28" s="40" t="s">
        <v>41</v>
      </c>
      <c r="X28" s="34">
        <v>74100</v>
      </c>
      <c r="Y28" s="34" t="s">
        <v>30</v>
      </c>
      <c r="Z28" s="16">
        <f t="shared" si="0"/>
        <v>240000</v>
      </c>
    </row>
    <row r="29" spans="2:26" ht="63" customHeight="1">
      <c r="B29" s="105"/>
      <c r="C29" s="119"/>
      <c r="D29" s="117"/>
      <c r="E29" s="3" t="s">
        <v>26</v>
      </c>
      <c r="F29" s="3" t="s">
        <v>95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1" t="s">
        <v>87</v>
      </c>
      <c r="T29" s="40" t="s">
        <v>46</v>
      </c>
      <c r="U29" s="13">
        <v>500</v>
      </c>
      <c r="V29" s="11">
        <v>30000</v>
      </c>
      <c r="W29" s="40" t="s">
        <v>41</v>
      </c>
      <c r="X29" s="34">
        <v>72500</v>
      </c>
      <c r="Y29" s="34" t="s">
        <v>75</v>
      </c>
      <c r="Z29" s="16">
        <f>T29*U29</f>
        <v>6000</v>
      </c>
    </row>
    <row r="30" spans="2:26" ht="30">
      <c r="B30" s="105"/>
      <c r="C30" s="119"/>
      <c r="D30" s="117"/>
      <c r="E30" s="3" t="s">
        <v>26</v>
      </c>
      <c r="F30" s="3" t="s">
        <v>156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3" t="s">
        <v>100</v>
      </c>
      <c r="T30" s="40" t="s">
        <v>46</v>
      </c>
      <c r="U30" s="13">
        <v>1500</v>
      </c>
      <c r="V30" s="11">
        <v>30000</v>
      </c>
      <c r="W30" s="40" t="s">
        <v>41</v>
      </c>
      <c r="X30" s="34">
        <v>72500</v>
      </c>
      <c r="Y30" s="34" t="s">
        <v>75</v>
      </c>
      <c r="Z30" s="16">
        <f t="shared" si="0"/>
        <v>18000</v>
      </c>
    </row>
    <row r="31" spans="2:26" ht="30.75" customHeight="1">
      <c r="B31" s="105"/>
      <c r="C31" s="119"/>
      <c r="D31" s="117"/>
      <c r="E31" s="3" t="s">
        <v>26</v>
      </c>
      <c r="F31" s="3" t="s">
        <v>70</v>
      </c>
      <c r="G31" s="15"/>
      <c r="H31" s="19"/>
      <c r="I31" s="19"/>
      <c r="J31" s="15"/>
      <c r="K31" s="19"/>
      <c r="L31" s="15"/>
      <c r="M31" s="19"/>
      <c r="N31" s="15"/>
      <c r="O31" s="19"/>
      <c r="P31" s="15"/>
      <c r="Q31" s="19"/>
      <c r="R31" s="15"/>
      <c r="S31" s="20" t="s">
        <v>81</v>
      </c>
      <c r="T31" s="12" t="s">
        <v>46</v>
      </c>
      <c r="U31" s="21">
        <v>750</v>
      </c>
      <c r="V31" s="14">
        <v>30000</v>
      </c>
      <c r="W31" s="12" t="s">
        <v>41</v>
      </c>
      <c r="X31" s="34">
        <v>72800</v>
      </c>
      <c r="Y31" s="24" t="s">
        <v>76</v>
      </c>
      <c r="Z31" s="16">
        <f t="shared" si="0"/>
        <v>9000</v>
      </c>
    </row>
    <row r="32" spans="2:26" ht="30">
      <c r="B32" s="105"/>
      <c r="C32" s="120"/>
      <c r="D32" s="136"/>
      <c r="E32" s="3" t="s">
        <v>26</v>
      </c>
      <c r="F32" s="3" t="s">
        <v>71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 t="s">
        <v>82</v>
      </c>
      <c r="T32" s="12" t="s">
        <v>46</v>
      </c>
      <c r="U32" s="21">
        <v>150</v>
      </c>
      <c r="V32" s="14">
        <v>30000</v>
      </c>
      <c r="W32" s="12" t="s">
        <v>41</v>
      </c>
      <c r="X32" s="34">
        <v>72400</v>
      </c>
      <c r="Y32" s="24" t="s">
        <v>77</v>
      </c>
      <c r="Z32" s="16">
        <f t="shared" si="0"/>
        <v>1800</v>
      </c>
    </row>
    <row r="33" spans="2:28" ht="15">
      <c r="B33" s="105"/>
      <c r="C33" s="97" t="s">
        <v>53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35">
        <f>SUM(Z6:Z32)</f>
        <v>957859.7472655367</v>
      </c>
      <c r="AB33" s="81"/>
    </row>
    <row r="34" spans="2:26" ht="15">
      <c r="B34" s="105"/>
      <c r="C34" s="97" t="s">
        <v>54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35">
        <f>Z33*0.08</f>
        <v>76628.77978124293</v>
      </c>
    </row>
    <row r="35" spans="2:26" ht="15.75">
      <c r="B35" s="105"/>
      <c r="C35" s="134" t="s">
        <v>84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36">
        <f>SUM(Z33:Z34)</f>
        <v>1034488.5270467796</v>
      </c>
    </row>
    <row r="36" spans="2:28" ht="117" customHeight="1">
      <c r="B36" s="105"/>
      <c r="C36" s="118" t="s">
        <v>96</v>
      </c>
      <c r="D36" s="23" t="s">
        <v>94</v>
      </c>
      <c r="E36" s="18" t="s">
        <v>27</v>
      </c>
      <c r="F36" s="22" t="str">
        <f>D36</f>
        <v>Implementation of Roads, Solar Street Lighting, Signage &amp; Green Belt</v>
      </c>
      <c r="G36" s="46"/>
      <c r="H36" s="46"/>
      <c r="I36" s="19"/>
      <c r="J36" s="19"/>
      <c r="K36" s="19"/>
      <c r="L36" s="19"/>
      <c r="M36" s="19"/>
      <c r="N36" s="19"/>
      <c r="O36" s="15"/>
      <c r="P36" s="15"/>
      <c r="Q36" s="15"/>
      <c r="R36" s="15"/>
      <c r="S36" s="20" t="s">
        <v>83</v>
      </c>
      <c r="T36" s="24">
        <v>1</v>
      </c>
      <c r="U36" s="43">
        <v>1000000</v>
      </c>
      <c r="V36" s="14">
        <v>30000</v>
      </c>
      <c r="W36" s="12" t="s">
        <v>41</v>
      </c>
      <c r="X36" s="24">
        <v>72100</v>
      </c>
      <c r="Y36" s="24" t="s">
        <v>78</v>
      </c>
      <c r="Z36" s="16">
        <f>T36*U36</f>
        <v>1000000</v>
      </c>
      <c r="AB36" s="81"/>
    </row>
    <row r="37" spans="2:26" ht="188.25" customHeight="1">
      <c r="B37" s="105"/>
      <c r="C37" s="119"/>
      <c r="D37" s="23" t="s">
        <v>103</v>
      </c>
      <c r="E37" s="18" t="s">
        <v>104</v>
      </c>
      <c r="F37" s="22" t="str">
        <f>D37</f>
        <v>Professional Engineering Design Review and Supervision for MSW Sanitary Landfill Cell, for Expansion of Physical Waste Disposal Capacity of Al-Ekaider Landfill in Irbid Governorate, Jordan (Phase IV and retention)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/>
      <c r="R37" s="46"/>
      <c r="S37" s="20" t="s">
        <v>93</v>
      </c>
      <c r="T37" s="24">
        <v>1</v>
      </c>
      <c r="U37" s="43">
        <v>88580</v>
      </c>
      <c r="V37" s="14">
        <v>30000</v>
      </c>
      <c r="W37" s="12" t="s">
        <v>41</v>
      </c>
      <c r="X37" s="24">
        <v>72100</v>
      </c>
      <c r="Y37" s="24" t="s">
        <v>78</v>
      </c>
      <c r="Z37" s="16">
        <f>T37*U37</f>
        <v>88580</v>
      </c>
    </row>
    <row r="38" spans="2:26" ht="117" customHeight="1">
      <c r="B38" s="105"/>
      <c r="C38" s="119"/>
      <c r="D38" s="23" t="s">
        <v>92</v>
      </c>
      <c r="E38" s="18" t="s">
        <v>104</v>
      </c>
      <c r="F38" s="22" t="str">
        <f>D38</f>
        <v>Implementation of Expansion of Physical Waste Disposal Capacity of Al Ekaider Landfill (Emergency Cell #1) in Irbid Governorate, Jordan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 t="s">
        <v>83</v>
      </c>
      <c r="T38" s="24">
        <v>1</v>
      </c>
      <c r="U38" s="43">
        <v>0</v>
      </c>
      <c r="V38" s="14">
        <v>30000</v>
      </c>
      <c r="W38" s="12" t="s">
        <v>41</v>
      </c>
      <c r="X38" s="24">
        <v>72100</v>
      </c>
      <c r="Y38" s="24" t="s">
        <v>78</v>
      </c>
      <c r="Z38" s="16">
        <f>T38*U38</f>
        <v>0</v>
      </c>
    </row>
    <row r="39" spans="2:26" ht="15">
      <c r="B39" s="105"/>
      <c r="C39" s="94" t="s">
        <v>56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5"/>
      <c r="Z39" s="37">
        <f>SUM(Z36:Z38)</f>
        <v>1088580</v>
      </c>
    </row>
    <row r="40" spans="2:26" ht="15">
      <c r="B40" s="105"/>
      <c r="C40" s="96" t="s">
        <v>57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7"/>
      <c r="Z40" s="35">
        <f>Z39*0.08</f>
        <v>87086.40000000001</v>
      </c>
    </row>
    <row r="41" spans="2:26" ht="15.75">
      <c r="B41" s="105"/>
      <c r="C41" s="98" t="s">
        <v>85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9"/>
      <c r="Z41" s="36">
        <f>SUM(Z39+Z40)</f>
        <v>1175666.4</v>
      </c>
    </row>
    <row r="42" spans="2:28" ht="162.75" customHeight="1">
      <c r="B42" s="105"/>
      <c r="C42" s="128" t="s">
        <v>60</v>
      </c>
      <c r="D42" s="27" t="s">
        <v>105</v>
      </c>
      <c r="E42" s="32" t="s">
        <v>27</v>
      </c>
      <c r="F42" s="22" t="str">
        <f>D42</f>
        <v>Elaboration of Full Environmental a Impact Study for Solid Waste Transfer Station Facility in replacement for the one originally planned in Jerash Governorate , Jordan</v>
      </c>
      <c r="G42" s="47"/>
      <c r="H42" s="46"/>
      <c r="I42" s="25"/>
      <c r="J42" s="25"/>
      <c r="K42" s="25"/>
      <c r="L42" s="25"/>
      <c r="M42" s="25"/>
      <c r="N42" s="31"/>
      <c r="O42" s="31"/>
      <c r="P42" s="26"/>
      <c r="Q42" s="26"/>
      <c r="R42" s="26"/>
      <c r="S42" s="28" t="s">
        <v>115</v>
      </c>
      <c r="T42" s="29">
        <v>1</v>
      </c>
      <c r="U42" s="30">
        <v>50000</v>
      </c>
      <c r="V42" s="14">
        <v>30000</v>
      </c>
      <c r="W42" s="12" t="s">
        <v>41</v>
      </c>
      <c r="X42" s="24">
        <v>72100</v>
      </c>
      <c r="Y42" s="14" t="s">
        <v>55</v>
      </c>
      <c r="Z42" s="80">
        <f aca="true" t="shared" si="1" ref="Z42:Z49">T42*U42</f>
        <v>50000</v>
      </c>
      <c r="AB42" s="81"/>
    </row>
    <row r="43" spans="2:30" ht="162.75" customHeight="1">
      <c r="B43" s="105"/>
      <c r="C43" s="129"/>
      <c r="D43" s="27" t="s">
        <v>106</v>
      </c>
      <c r="E43" s="32" t="s">
        <v>27</v>
      </c>
      <c r="F43" s="22"/>
      <c r="G43" s="47"/>
      <c r="H43" s="25"/>
      <c r="I43" s="25"/>
      <c r="J43" s="25"/>
      <c r="K43" s="25"/>
      <c r="L43" s="25"/>
      <c r="M43" s="31"/>
      <c r="N43" s="31"/>
      <c r="O43" s="31"/>
      <c r="P43" s="26"/>
      <c r="Q43" s="26"/>
      <c r="R43" s="26"/>
      <c r="S43" s="28" t="s">
        <v>115</v>
      </c>
      <c r="T43" s="29">
        <v>1</v>
      </c>
      <c r="U43" s="30">
        <v>50000</v>
      </c>
      <c r="V43" s="63">
        <v>30000</v>
      </c>
      <c r="W43" s="62" t="s">
        <v>41</v>
      </c>
      <c r="X43" s="65">
        <v>72100</v>
      </c>
      <c r="Y43" s="63" t="s">
        <v>55</v>
      </c>
      <c r="Z43" s="80">
        <f t="shared" si="1"/>
        <v>50000</v>
      </c>
      <c r="AD43" s="61"/>
    </row>
    <row r="44" spans="2:26" s="61" customFormat="1" ht="162.75" customHeight="1">
      <c r="B44" s="105"/>
      <c r="C44" s="129"/>
      <c r="D44" s="27" t="s">
        <v>133</v>
      </c>
      <c r="E44" s="3" t="s">
        <v>27</v>
      </c>
      <c r="F44" s="3" t="s">
        <v>133</v>
      </c>
      <c r="G44" s="45"/>
      <c r="H44" s="45"/>
      <c r="I44" s="45"/>
      <c r="J44" s="10"/>
      <c r="K44" s="10"/>
      <c r="L44" s="10"/>
      <c r="M44" s="10"/>
      <c r="N44" s="45"/>
      <c r="O44" s="45"/>
      <c r="P44" s="45"/>
      <c r="Q44" s="45"/>
      <c r="R44" s="45"/>
      <c r="S44" s="11" t="s">
        <v>43</v>
      </c>
      <c r="T44" s="12" t="s">
        <v>102</v>
      </c>
      <c r="U44" s="13">
        <v>400</v>
      </c>
      <c r="V44" s="14">
        <v>30000</v>
      </c>
      <c r="W44" s="12" t="s">
        <v>41</v>
      </c>
      <c r="X44" s="34">
        <v>71300</v>
      </c>
      <c r="Y44" s="14" t="s">
        <v>25</v>
      </c>
      <c r="Z44" s="16">
        <f>T44*U44</f>
        <v>28000</v>
      </c>
    </row>
    <row r="45" spans="2:26" s="61" customFormat="1" ht="162.75" customHeight="1">
      <c r="B45" s="105"/>
      <c r="C45" s="129"/>
      <c r="D45" s="27" t="s">
        <v>101</v>
      </c>
      <c r="E45" s="3" t="s">
        <v>27</v>
      </c>
      <c r="F45" s="3" t="s">
        <v>101</v>
      </c>
      <c r="G45" s="45"/>
      <c r="H45" s="45"/>
      <c r="I45" s="45"/>
      <c r="J45" s="10"/>
      <c r="K45" s="10"/>
      <c r="L45" s="10"/>
      <c r="M45" s="10"/>
      <c r="N45" s="10"/>
      <c r="O45" s="10"/>
      <c r="P45" s="10"/>
      <c r="Q45" s="10"/>
      <c r="R45" s="10"/>
      <c r="S45" s="11" t="s">
        <v>43</v>
      </c>
      <c r="T45" s="12" t="s">
        <v>172</v>
      </c>
      <c r="U45" s="13">
        <v>350</v>
      </c>
      <c r="V45" s="14">
        <v>30000</v>
      </c>
      <c r="W45" s="12" t="s">
        <v>41</v>
      </c>
      <c r="X45" s="34">
        <v>71300</v>
      </c>
      <c r="Y45" s="14" t="s">
        <v>25</v>
      </c>
      <c r="Z45" s="16">
        <f>T45*U45</f>
        <v>28000</v>
      </c>
    </row>
    <row r="46" spans="2:26" ht="162.75" customHeight="1">
      <c r="B46" s="105"/>
      <c r="C46" s="129"/>
      <c r="D46" s="27" t="s">
        <v>161</v>
      </c>
      <c r="E46" s="32" t="s">
        <v>27</v>
      </c>
      <c r="F46" s="22" t="s">
        <v>107</v>
      </c>
      <c r="G46" s="26"/>
      <c r="H46" s="26"/>
      <c r="I46" s="26"/>
      <c r="J46" s="26"/>
      <c r="K46" s="47"/>
      <c r="L46" s="47"/>
      <c r="M46" s="47"/>
      <c r="N46" s="47"/>
      <c r="O46" s="47"/>
      <c r="P46" s="25"/>
      <c r="Q46" s="25"/>
      <c r="R46" s="25"/>
      <c r="S46" s="26" t="s">
        <v>83</v>
      </c>
      <c r="T46" s="29">
        <v>1</v>
      </c>
      <c r="U46" s="44">
        <v>350000</v>
      </c>
      <c r="V46" s="14">
        <v>30000</v>
      </c>
      <c r="W46" s="12" t="s">
        <v>41</v>
      </c>
      <c r="X46" s="24">
        <v>72100</v>
      </c>
      <c r="Y46" s="14" t="s">
        <v>55</v>
      </c>
      <c r="Z46" s="16">
        <f t="shared" si="1"/>
        <v>350000</v>
      </c>
    </row>
    <row r="47" spans="2:26" ht="141" customHeight="1">
      <c r="B47" s="105"/>
      <c r="C47" s="129"/>
      <c r="D47" s="27" t="s">
        <v>160</v>
      </c>
      <c r="E47" s="32" t="s">
        <v>27</v>
      </c>
      <c r="F47" s="22" t="s">
        <v>108</v>
      </c>
      <c r="G47" s="26"/>
      <c r="H47" s="26"/>
      <c r="I47" s="26"/>
      <c r="J47" s="26"/>
      <c r="K47" s="25"/>
      <c r="L47" s="25"/>
      <c r="M47" s="25"/>
      <c r="N47" s="25"/>
      <c r="O47" s="25"/>
      <c r="P47" s="25"/>
      <c r="Q47" s="25"/>
      <c r="R47" s="25"/>
      <c r="S47" s="26" t="s">
        <v>83</v>
      </c>
      <c r="T47" s="29">
        <v>1</v>
      </c>
      <c r="U47" s="44">
        <v>1000000</v>
      </c>
      <c r="V47" s="14">
        <v>30000</v>
      </c>
      <c r="W47" s="12" t="s">
        <v>41</v>
      </c>
      <c r="X47" s="24">
        <v>72100</v>
      </c>
      <c r="Y47" s="14" t="s">
        <v>55</v>
      </c>
      <c r="Z47" s="16">
        <f t="shared" si="1"/>
        <v>1000000</v>
      </c>
    </row>
    <row r="48" spans="2:26" s="56" customFormat="1" ht="141" customHeight="1">
      <c r="B48" s="105"/>
      <c r="C48" s="130"/>
      <c r="D48" s="27" t="s">
        <v>114</v>
      </c>
      <c r="E48" s="32" t="s">
        <v>27</v>
      </c>
      <c r="F48" s="48" t="str">
        <f>D48</f>
        <v>Elaboration of Full Socio-Economic study in North Shouneh (#Ref. Canadan Cost Extension)</v>
      </c>
      <c r="G48" s="25"/>
      <c r="H48" s="25"/>
      <c r="I48" s="25"/>
      <c r="J48" s="25"/>
      <c r="K48" s="47"/>
      <c r="L48" s="47"/>
      <c r="M48" s="47"/>
      <c r="N48" s="47"/>
      <c r="O48" s="47"/>
      <c r="P48" s="47"/>
      <c r="Q48" s="47"/>
      <c r="R48" s="47"/>
      <c r="S48" s="28" t="s">
        <v>116</v>
      </c>
      <c r="T48" s="29">
        <v>1</v>
      </c>
      <c r="U48" s="44">
        <v>90000</v>
      </c>
      <c r="V48" s="58">
        <v>30000</v>
      </c>
      <c r="W48" s="57" t="s">
        <v>41</v>
      </c>
      <c r="X48" s="60">
        <v>72100</v>
      </c>
      <c r="Y48" s="58" t="s">
        <v>55</v>
      </c>
      <c r="Z48" s="59">
        <f t="shared" si="1"/>
        <v>90000</v>
      </c>
    </row>
    <row r="49" spans="2:26" s="61" customFormat="1" ht="141" customHeight="1">
      <c r="B49" s="105"/>
      <c r="C49" s="77"/>
      <c r="D49" s="27" t="s">
        <v>164</v>
      </c>
      <c r="E49" s="32" t="s">
        <v>27</v>
      </c>
      <c r="F49" s="48" t="str">
        <f>D49</f>
        <v>Value Chain, SOP and intensive mechanism  for the community recycling </v>
      </c>
      <c r="G49" s="25"/>
      <c r="H49" s="25"/>
      <c r="I49" s="25"/>
      <c r="J49" s="25"/>
      <c r="K49" s="47"/>
      <c r="L49" s="47"/>
      <c r="M49" s="47"/>
      <c r="N49" s="47"/>
      <c r="O49" s="47"/>
      <c r="P49" s="47"/>
      <c r="Q49" s="47"/>
      <c r="R49" s="47"/>
      <c r="S49" s="28" t="s">
        <v>137</v>
      </c>
      <c r="T49" s="29">
        <v>1</v>
      </c>
      <c r="U49" s="44">
        <v>180000</v>
      </c>
      <c r="V49" s="68">
        <v>30000</v>
      </c>
      <c r="W49" s="67" t="s">
        <v>41</v>
      </c>
      <c r="X49" s="71">
        <v>72100</v>
      </c>
      <c r="Y49" s="68" t="s">
        <v>55</v>
      </c>
      <c r="Z49" s="69">
        <f t="shared" si="1"/>
        <v>180000</v>
      </c>
    </row>
    <row r="50" spans="2:26" ht="15">
      <c r="B50" s="105"/>
      <c r="C50" s="100" t="s">
        <v>58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38">
        <f>SUM(Z42:Z49)</f>
        <v>1776000</v>
      </c>
    </row>
    <row r="51" spans="2:26" ht="15">
      <c r="B51" s="105"/>
      <c r="C51" s="100" t="s">
        <v>59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38">
        <f>Z50*0.08</f>
        <v>142080</v>
      </c>
    </row>
    <row r="52" spans="2:26" ht="15.75">
      <c r="B52" s="105"/>
      <c r="C52" s="102" t="s">
        <v>86</v>
      </c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36">
        <f>SUM(Z50:Z51)</f>
        <v>1918080</v>
      </c>
    </row>
    <row r="53" spans="2:26" ht="102.75" customHeight="1">
      <c r="B53" s="105"/>
      <c r="C53" s="137" t="s">
        <v>118</v>
      </c>
      <c r="D53" s="27" t="s">
        <v>157</v>
      </c>
      <c r="E53" s="32" t="s">
        <v>27</v>
      </c>
      <c r="F53" s="73" t="str">
        <f>D53</f>
        <v>Community outreach  - Small grant (total 40,000.00)</v>
      </c>
      <c r="M53" s="25"/>
      <c r="N53" s="25"/>
      <c r="O53" s="25"/>
      <c r="P53" s="25"/>
      <c r="Q53" s="25"/>
      <c r="R53" s="25"/>
      <c r="S53" s="73" t="s">
        <v>138</v>
      </c>
      <c r="T53" s="29">
        <v>1</v>
      </c>
      <c r="U53" s="44">
        <v>30000</v>
      </c>
      <c r="V53" s="68">
        <v>30000</v>
      </c>
      <c r="W53" s="67" t="s">
        <v>41</v>
      </c>
      <c r="X53" s="71">
        <v>72600</v>
      </c>
      <c r="Y53" s="68" t="s">
        <v>55</v>
      </c>
      <c r="Z53" s="69">
        <f>T53*U53</f>
        <v>30000</v>
      </c>
    </row>
    <row r="54" spans="2:26" s="61" customFormat="1" ht="102.75" customHeight="1">
      <c r="B54" s="105"/>
      <c r="C54" s="138"/>
      <c r="D54" s="27" t="s">
        <v>141</v>
      </c>
      <c r="E54" s="3" t="s">
        <v>27</v>
      </c>
      <c r="F54" s="3" t="s">
        <v>141</v>
      </c>
      <c r="G54" s="45"/>
      <c r="H54" s="45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 t="s">
        <v>43</v>
      </c>
      <c r="T54" s="67" t="s">
        <v>140</v>
      </c>
      <c r="U54" s="13">
        <v>500</v>
      </c>
      <c r="V54" s="68">
        <v>30000</v>
      </c>
      <c r="W54" s="68">
        <v>30000</v>
      </c>
      <c r="X54" s="34">
        <v>71300</v>
      </c>
      <c r="Y54" s="68" t="s">
        <v>139</v>
      </c>
      <c r="Z54" s="69">
        <f>U54*T54</f>
        <v>37500</v>
      </c>
    </row>
    <row r="55" spans="2:26" s="61" customFormat="1" ht="102.75" customHeight="1">
      <c r="B55" s="105"/>
      <c r="C55" s="139"/>
      <c r="D55" s="27" t="s">
        <v>159</v>
      </c>
      <c r="E55" s="32" t="s">
        <v>27</v>
      </c>
      <c r="F55" s="73" t="str">
        <f>D55</f>
        <v>RPA -Sorting Facilities Operation and Livelihood and Women Empowerment (Total 300,000.00 USD)</v>
      </c>
      <c r="G55" s="26"/>
      <c r="H55" s="26"/>
      <c r="I55" s="26"/>
      <c r="J55" s="26"/>
      <c r="K55" s="25"/>
      <c r="L55" s="25"/>
      <c r="M55" s="25"/>
      <c r="N55" s="25"/>
      <c r="O55" s="25"/>
      <c r="P55" s="25"/>
      <c r="Q55" s="25"/>
      <c r="R55" s="25"/>
      <c r="S55" s="73" t="s">
        <v>117</v>
      </c>
      <c r="T55" s="29">
        <v>1</v>
      </c>
      <c r="U55" s="44">
        <v>210000</v>
      </c>
      <c r="V55" s="68">
        <v>30000</v>
      </c>
      <c r="W55" s="67" t="s">
        <v>41</v>
      </c>
      <c r="X55" s="71">
        <v>72100</v>
      </c>
      <c r="Y55" s="68" t="s">
        <v>55</v>
      </c>
      <c r="Z55" s="69">
        <f>T55*U55</f>
        <v>210000</v>
      </c>
    </row>
    <row r="56" spans="2:26" s="61" customFormat="1" ht="15">
      <c r="B56" s="105"/>
      <c r="C56" s="100" t="s">
        <v>123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38">
        <f>SUM(Z53:Z55)</f>
        <v>277500</v>
      </c>
    </row>
    <row r="57" spans="2:26" s="61" customFormat="1" ht="15">
      <c r="B57" s="105"/>
      <c r="C57" s="100" t="s">
        <v>124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38">
        <f>Z56*0.08</f>
        <v>22200</v>
      </c>
    </row>
    <row r="58" spans="2:26" s="61" customFormat="1" ht="15.75">
      <c r="B58" s="105"/>
      <c r="C58" s="102" t="s">
        <v>125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74">
        <f>SUM(Z56:Z57)</f>
        <v>299700</v>
      </c>
    </row>
    <row r="59" spans="2:26" ht="83.25" customHeight="1">
      <c r="B59" s="105"/>
      <c r="C59" s="137" t="s">
        <v>109</v>
      </c>
      <c r="D59" s="27" t="s">
        <v>110</v>
      </c>
      <c r="E59" s="32" t="s">
        <v>26</v>
      </c>
      <c r="F59" s="22" t="str">
        <f>D59</f>
        <v>RPA - Composting Plant Operation and Livelihood and Women Empowerment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47"/>
      <c r="R59" s="47"/>
      <c r="S59" s="64" t="s">
        <v>110</v>
      </c>
      <c r="T59" s="29">
        <v>1</v>
      </c>
      <c r="U59" s="44">
        <f>116390+183000</f>
        <v>299390</v>
      </c>
      <c r="V59" s="53">
        <v>30000</v>
      </c>
      <c r="W59" s="52" t="s">
        <v>41</v>
      </c>
      <c r="X59" s="54">
        <v>72100</v>
      </c>
      <c r="Y59" s="55" t="s">
        <v>111</v>
      </c>
      <c r="Z59" s="16">
        <f>T59*U59</f>
        <v>299390</v>
      </c>
    </row>
    <row r="60" spans="2:26" ht="52.5" customHeight="1">
      <c r="B60" s="105"/>
      <c r="C60" s="138"/>
      <c r="D60" s="27" t="s">
        <v>112</v>
      </c>
      <c r="E60" s="32" t="s">
        <v>26</v>
      </c>
      <c r="F60" s="22" t="s">
        <v>113</v>
      </c>
      <c r="G60" s="25"/>
      <c r="H60" s="25"/>
      <c r="I60" s="26"/>
      <c r="J60" s="26"/>
      <c r="K60" s="47"/>
      <c r="L60" s="47"/>
      <c r="M60" s="47"/>
      <c r="N60" s="47"/>
      <c r="O60" s="47"/>
      <c r="P60" s="47"/>
      <c r="Q60" s="47"/>
      <c r="R60" s="47"/>
      <c r="S60" s="26" t="s">
        <v>83</v>
      </c>
      <c r="T60" s="29">
        <v>1</v>
      </c>
      <c r="U60" s="44">
        <v>23147.25</v>
      </c>
      <c r="V60" s="50">
        <v>30000</v>
      </c>
      <c r="W60" s="49" t="s">
        <v>41</v>
      </c>
      <c r="X60" s="51">
        <v>72100</v>
      </c>
      <c r="Y60" s="14" t="s">
        <v>55</v>
      </c>
      <c r="Z60" s="16">
        <f>T60*U60</f>
        <v>23147.25</v>
      </c>
    </row>
    <row r="61" spans="2:26" ht="60">
      <c r="B61" s="105"/>
      <c r="C61" s="138"/>
      <c r="D61" s="27" t="s">
        <v>122</v>
      </c>
      <c r="E61" s="32" t="s">
        <v>26</v>
      </c>
      <c r="F61" s="73" t="s">
        <v>121</v>
      </c>
      <c r="G61" s="75"/>
      <c r="H61" s="25"/>
      <c r="I61" s="25"/>
      <c r="J61" s="26"/>
      <c r="K61" s="47"/>
      <c r="L61" s="47"/>
      <c r="M61" s="47"/>
      <c r="N61" s="47"/>
      <c r="O61" s="47"/>
      <c r="P61" s="47"/>
      <c r="Q61" s="47"/>
      <c r="R61" s="47"/>
      <c r="S61" s="70" t="s">
        <v>120</v>
      </c>
      <c r="T61" s="71">
        <v>1</v>
      </c>
      <c r="U61" s="72">
        <f>10371/0.708</f>
        <v>14648.305084745763</v>
      </c>
      <c r="V61" s="68">
        <v>30000</v>
      </c>
      <c r="W61" s="67" t="s">
        <v>119</v>
      </c>
      <c r="X61" s="71">
        <v>71300</v>
      </c>
      <c r="Y61" s="71" t="s">
        <v>25</v>
      </c>
      <c r="Z61" s="69">
        <f>U61</f>
        <v>14648.305084745763</v>
      </c>
    </row>
    <row r="62" spans="2:26" ht="15">
      <c r="B62" s="105"/>
      <c r="C62" s="100" t="s">
        <v>126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38">
        <f>SUM(Z59:Z61)</f>
        <v>337185.55508474575</v>
      </c>
    </row>
    <row r="63" spans="2:26" s="61" customFormat="1" ht="15">
      <c r="B63" s="105"/>
      <c r="C63" s="100" t="s">
        <v>127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38">
        <f>Z62*0.08</f>
        <v>26974.84440677966</v>
      </c>
    </row>
    <row r="64" spans="2:26" ht="15.75">
      <c r="B64" s="105"/>
      <c r="C64" s="102" t="s">
        <v>128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66">
        <f>SUM(Z62:Z63)</f>
        <v>364160.39949152543</v>
      </c>
    </row>
    <row r="65" spans="2:26" ht="15.75" customHeight="1"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3"/>
    </row>
    <row r="66" spans="2:28" ht="21">
      <c r="B66" s="88"/>
      <c r="C66" s="85" t="s">
        <v>134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39">
        <f>Z50+Z39+Z33+Z62+Z56</f>
        <v>4437125.302350283</v>
      </c>
      <c r="AB66" s="81"/>
    </row>
    <row r="67" spans="2:26" ht="21">
      <c r="B67" s="89"/>
      <c r="C67" s="85" t="s">
        <v>135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39">
        <f>Z51+Z40+Z34+Z63+Z57</f>
        <v>354970.02418802265</v>
      </c>
    </row>
    <row r="68" spans="2:26" ht="21">
      <c r="B68" s="90"/>
      <c r="C68" s="85" t="s">
        <v>136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39">
        <f>Z52+Z41+Z35+Z64+Z58</f>
        <v>4792095.326538305</v>
      </c>
    </row>
  </sheetData>
  <sheetProtection/>
  <mergeCells count="50">
    <mergeCell ref="C62:Y62"/>
    <mergeCell ref="C63:Y63"/>
    <mergeCell ref="C64:Y64"/>
    <mergeCell ref="C59:C61"/>
    <mergeCell ref="C56:Y56"/>
    <mergeCell ref="C57:Y57"/>
    <mergeCell ref="C58:Y58"/>
    <mergeCell ref="C42:C48"/>
    <mergeCell ref="B53:B58"/>
    <mergeCell ref="D6:D22"/>
    <mergeCell ref="C34:Y34"/>
    <mergeCell ref="C35:Y35"/>
    <mergeCell ref="C36:C38"/>
    <mergeCell ref="D25:D32"/>
    <mergeCell ref="C33:Y33"/>
    <mergeCell ref="C53:C55"/>
    <mergeCell ref="S2:U2"/>
    <mergeCell ref="S4:S5"/>
    <mergeCell ref="S3:U3"/>
    <mergeCell ref="V3:X3"/>
    <mergeCell ref="V4:Z4"/>
    <mergeCell ref="V2:X2"/>
    <mergeCell ref="T4:T5"/>
    <mergeCell ref="U4:U5"/>
    <mergeCell ref="C2:F2"/>
    <mergeCell ref="G2:R3"/>
    <mergeCell ref="C3:F3"/>
    <mergeCell ref="D4:D5"/>
    <mergeCell ref="D23:D24"/>
    <mergeCell ref="C6:C32"/>
    <mergeCell ref="E4:E5"/>
    <mergeCell ref="C4:C5"/>
    <mergeCell ref="F4:F5"/>
    <mergeCell ref="G4:I4"/>
    <mergeCell ref="C68:Y68"/>
    <mergeCell ref="B66:B68"/>
    <mergeCell ref="B65:Z65"/>
    <mergeCell ref="C39:Y39"/>
    <mergeCell ref="C40:Y40"/>
    <mergeCell ref="C41:Y41"/>
    <mergeCell ref="C66:Y66"/>
    <mergeCell ref="C67:Y67"/>
    <mergeCell ref="C51:Y51"/>
    <mergeCell ref="C52:Y52"/>
    <mergeCell ref="B4:B52"/>
    <mergeCell ref="C50:Y50"/>
    <mergeCell ref="J4:L4"/>
    <mergeCell ref="M4:O4"/>
    <mergeCell ref="P4:R4"/>
    <mergeCell ref="B59:B64"/>
  </mergeCells>
  <printOptions/>
  <pageMargins left="0.7" right="0.7" top="0.75" bottom="0.75" header="0.3" footer="0.3"/>
  <pageSetup fitToHeight="0" fitToWidth="1"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9.140625" style="61" customWidth="1"/>
    <col min="2" max="2" width="13.7109375" style="61" customWidth="1"/>
    <col min="3" max="3" width="16.421875" style="61" customWidth="1"/>
    <col min="4" max="4" width="13.7109375" style="61" bestFit="1" customWidth="1"/>
    <col min="5" max="5" width="13.7109375" style="61" customWidth="1"/>
    <col min="6" max="6" width="37.57421875" style="61" customWidth="1"/>
    <col min="7" max="7" width="27.28125" style="61" bestFit="1" customWidth="1"/>
    <col min="8" max="8" width="31.00390625" style="33" customWidth="1"/>
    <col min="9" max="9" width="45.421875" style="61" customWidth="1"/>
    <col min="10" max="10" width="20.00390625" style="61" hidden="1" customWidth="1"/>
    <col min="11" max="11" width="31.00390625" style="61" hidden="1" customWidth="1"/>
    <col min="12" max="12" width="29.57421875" style="61" customWidth="1"/>
  </cols>
  <sheetData>
    <row r="1" spans="1:9" ht="15">
      <c r="A1" s="141" t="s">
        <v>22</v>
      </c>
      <c r="B1" s="142" t="s">
        <v>175</v>
      </c>
      <c r="C1" s="142"/>
      <c r="D1" s="142"/>
      <c r="E1" s="142"/>
      <c r="F1" s="142"/>
      <c r="G1" s="142" t="s">
        <v>176</v>
      </c>
      <c r="H1" s="143" t="s">
        <v>20</v>
      </c>
      <c r="I1" s="143"/>
    </row>
    <row r="2" spans="1:9" ht="15">
      <c r="A2" s="141" t="s">
        <v>19</v>
      </c>
      <c r="B2" s="144" t="s">
        <v>177</v>
      </c>
      <c r="C2" s="144"/>
      <c r="D2" s="144"/>
      <c r="E2" s="144"/>
      <c r="F2" s="144"/>
      <c r="G2" s="142"/>
      <c r="H2" s="143" t="s">
        <v>18</v>
      </c>
      <c r="I2" s="143"/>
    </row>
    <row r="3" spans="1:12" ht="15">
      <c r="A3" s="145"/>
      <c r="B3" s="142" t="s">
        <v>17</v>
      </c>
      <c r="C3" s="142" t="s">
        <v>5</v>
      </c>
      <c r="D3" s="142" t="s">
        <v>4</v>
      </c>
      <c r="E3" s="142" t="s">
        <v>3</v>
      </c>
      <c r="F3" s="142" t="s">
        <v>178</v>
      </c>
      <c r="G3" s="142" t="s">
        <v>1</v>
      </c>
      <c r="H3" s="142"/>
      <c r="I3" s="142"/>
      <c r="L3" s="146"/>
    </row>
    <row r="4" spans="1:12" ht="15">
      <c r="A4" s="145"/>
      <c r="B4" s="142"/>
      <c r="C4" s="142"/>
      <c r="D4" s="142"/>
      <c r="E4" s="142"/>
      <c r="F4" s="142"/>
      <c r="G4" s="142"/>
      <c r="H4" s="147" t="s">
        <v>2</v>
      </c>
      <c r="I4" s="147"/>
      <c r="L4" s="146"/>
    </row>
    <row r="5" spans="1:12" ht="15">
      <c r="A5" s="145"/>
      <c r="B5" s="148" t="s">
        <v>42</v>
      </c>
      <c r="C5" s="149"/>
      <c r="D5" s="149"/>
      <c r="E5" s="149"/>
      <c r="F5" s="149"/>
      <c r="G5" s="146"/>
      <c r="H5" s="150"/>
      <c r="I5" s="150"/>
      <c r="J5" s="151"/>
      <c r="L5" s="146"/>
    </row>
    <row r="6" spans="1:12" ht="15">
      <c r="A6" s="145"/>
      <c r="B6" s="148"/>
      <c r="C6" s="149"/>
      <c r="D6" s="149"/>
      <c r="E6" s="149"/>
      <c r="F6" s="149"/>
      <c r="G6" s="146"/>
      <c r="H6" s="150"/>
      <c r="I6" s="150"/>
      <c r="J6" s="151"/>
      <c r="L6" s="146"/>
    </row>
    <row r="7" spans="1:12" ht="15">
      <c r="A7" s="145"/>
      <c r="B7" s="148"/>
      <c r="C7" s="149"/>
      <c r="D7" s="149"/>
      <c r="E7" s="149"/>
      <c r="F7" s="149"/>
      <c r="G7" s="146"/>
      <c r="H7" s="150"/>
      <c r="I7" s="150"/>
      <c r="J7" s="152"/>
      <c r="L7" s="146"/>
    </row>
    <row r="8" spans="1:12" ht="15">
      <c r="A8" s="145"/>
      <c r="B8" s="148"/>
      <c r="C8" s="149"/>
      <c r="D8" s="149"/>
      <c r="E8" s="149"/>
      <c r="F8" s="149"/>
      <c r="G8" s="146"/>
      <c r="H8" s="150"/>
      <c r="I8" s="150"/>
      <c r="J8" s="152"/>
      <c r="L8" s="146"/>
    </row>
    <row r="9" spans="1:12" ht="15">
      <c r="A9" s="145"/>
      <c r="B9" s="148"/>
      <c r="C9" s="149"/>
      <c r="D9" s="149"/>
      <c r="E9" s="149"/>
      <c r="F9" s="149"/>
      <c r="G9" s="146"/>
      <c r="H9" s="150"/>
      <c r="I9" s="150"/>
      <c r="J9" s="152"/>
      <c r="L9" s="146"/>
    </row>
    <row r="10" spans="1:12" ht="15">
      <c r="A10" s="145"/>
      <c r="B10" s="148"/>
      <c r="C10" s="149"/>
      <c r="D10" s="149"/>
      <c r="E10" s="149"/>
      <c r="F10" s="149"/>
      <c r="G10" s="146"/>
      <c r="H10" s="150"/>
      <c r="I10" s="150"/>
      <c r="J10" s="152"/>
      <c r="L10" s="146"/>
    </row>
    <row r="11" spans="1:12" ht="15">
      <c r="A11" s="145"/>
      <c r="B11" s="148"/>
      <c r="C11" s="149"/>
      <c r="D11" s="149"/>
      <c r="E11" s="149"/>
      <c r="F11" s="149"/>
      <c r="G11" s="146"/>
      <c r="H11" s="150"/>
      <c r="I11" s="150"/>
      <c r="L11" s="146"/>
    </row>
    <row r="12" spans="1:12" ht="15">
      <c r="A12" s="145"/>
      <c r="B12" s="148"/>
      <c r="C12" s="149"/>
      <c r="D12" s="149"/>
      <c r="E12" s="149"/>
      <c r="F12" s="149" t="s">
        <v>179</v>
      </c>
      <c r="G12" s="146">
        <v>37037.04</v>
      </c>
      <c r="H12" s="150"/>
      <c r="I12" s="150"/>
      <c r="L12" s="146"/>
    </row>
    <row r="13" spans="1:12" ht="15">
      <c r="A13" s="145"/>
      <c r="B13" s="148"/>
      <c r="C13" s="149"/>
      <c r="D13" s="149"/>
      <c r="E13" s="149"/>
      <c r="F13" s="149" t="s">
        <v>180</v>
      </c>
      <c r="G13" s="146">
        <v>73824.53</v>
      </c>
      <c r="H13" s="153">
        <f>G14-G12</f>
        <v>73824.53074074074</v>
      </c>
      <c r="I13" s="150"/>
      <c r="L13" s="146"/>
    </row>
    <row r="14" spans="1:12" ht="15.75">
      <c r="A14" s="145"/>
      <c r="B14" s="154" t="s">
        <v>53</v>
      </c>
      <c r="C14" s="154"/>
      <c r="D14" s="154"/>
      <c r="E14" s="154"/>
      <c r="F14" s="154"/>
      <c r="G14" s="155">
        <f>G16/1.08</f>
        <v>110861.57074074073</v>
      </c>
      <c r="H14" s="156"/>
      <c r="I14" s="156"/>
      <c r="L14" s="146"/>
    </row>
    <row r="15" spans="1:12" ht="15.75">
      <c r="A15" s="145"/>
      <c r="B15" s="154" t="s">
        <v>54</v>
      </c>
      <c r="C15" s="154"/>
      <c r="D15" s="154"/>
      <c r="E15" s="154"/>
      <c r="F15" s="154"/>
      <c r="G15" s="155">
        <f>G14*0.08</f>
        <v>8868.92565925926</v>
      </c>
      <c r="H15" s="156"/>
      <c r="I15" s="156"/>
      <c r="J15" s="61">
        <v>54549.79</v>
      </c>
      <c r="K15" s="61">
        <f>J15+40000</f>
        <v>94549.79000000001</v>
      </c>
      <c r="L15" s="146"/>
    </row>
    <row r="16" spans="1:12" ht="15.75">
      <c r="A16" s="145"/>
      <c r="B16" s="157" t="s">
        <v>84</v>
      </c>
      <c r="C16" s="157"/>
      <c r="D16" s="157"/>
      <c r="E16" s="157"/>
      <c r="F16" s="157"/>
      <c r="G16" s="155">
        <v>119730.4964</v>
      </c>
      <c r="H16" s="158">
        <f>G16+L26</f>
        <v>140547.2164</v>
      </c>
      <c r="I16" s="156">
        <v>119730.4964</v>
      </c>
      <c r="K16" s="61">
        <f>K15/1.08</f>
        <v>87546.10185185185</v>
      </c>
      <c r="L16" s="146"/>
    </row>
    <row r="17" spans="1:12" ht="15">
      <c r="A17" s="145"/>
      <c r="B17" s="148" t="s">
        <v>181</v>
      </c>
      <c r="C17" s="159">
        <v>30000</v>
      </c>
      <c r="D17" s="159">
        <v>141</v>
      </c>
      <c r="E17" s="159">
        <v>72100</v>
      </c>
      <c r="F17" s="159" t="s">
        <v>182</v>
      </c>
      <c r="G17" s="151">
        <v>159926.73</v>
      </c>
      <c r="H17" s="160"/>
      <c r="I17" s="160"/>
      <c r="K17" s="152">
        <f>G31-G16</f>
        <v>550380.1636000001</v>
      </c>
      <c r="L17" s="146"/>
    </row>
    <row r="18" spans="1:12" ht="15">
      <c r="A18" s="145"/>
      <c r="B18" s="148"/>
      <c r="C18" s="159">
        <v>30000</v>
      </c>
      <c r="D18" s="159">
        <v>141</v>
      </c>
      <c r="E18" s="159">
        <v>71300</v>
      </c>
      <c r="F18" s="159" t="s">
        <v>122</v>
      </c>
      <c r="G18" s="146">
        <v>25000</v>
      </c>
      <c r="H18" s="150"/>
      <c r="I18" s="150"/>
      <c r="J18" s="152">
        <f>K18/1.08</f>
        <v>0</v>
      </c>
      <c r="K18" s="152">
        <f>G26-K17</f>
        <v>0</v>
      </c>
      <c r="L18" s="146"/>
    </row>
    <row r="19" spans="1:12" ht="15">
      <c r="A19" s="145"/>
      <c r="B19" s="148"/>
      <c r="C19" s="159">
        <v>30000</v>
      </c>
      <c r="D19" s="159">
        <v>141</v>
      </c>
      <c r="E19" s="159">
        <v>75700</v>
      </c>
      <c r="F19" s="159" t="s">
        <v>183</v>
      </c>
      <c r="G19" s="146">
        <v>25000</v>
      </c>
      <c r="H19" s="140"/>
      <c r="I19" s="140"/>
      <c r="L19" s="146"/>
    </row>
    <row r="20" spans="1:12" ht="15">
      <c r="A20" s="145"/>
      <c r="B20" s="148"/>
      <c r="C20" s="159">
        <v>30000</v>
      </c>
      <c r="D20" s="159">
        <v>141</v>
      </c>
      <c r="E20" s="159">
        <v>71600</v>
      </c>
      <c r="F20" s="159" t="s">
        <v>28</v>
      </c>
      <c r="G20" s="146">
        <v>20000</v>
      </c>
      <c r="H20" s="140"/>
      <c r="I20" s="140"/>
      <c r="L20" s="146"/>
    </row>
    <row r="21" spans="1:12" ht="15">
      <c r="A21" s="145"/>
      <c r="B21" s="148"/>
      <c r="C21" s="159">
        <v>30000</v>
      </c>
      <c r="D21" s="159">
        <v>141</v>
      </c>
      <c r="E21" s="159">
        <v>74500</v>
      </c>
      <c r="F21" s="159" t="s">
        <v>184</v>
      </c>
      <c r="G21" s="146">
        <v>3000</v>
      </c>
      <c r="H21" s="140"/>
      <c r="I21" s="140"/>
      <c r="L21" s="146"/>
    </row>
    <row r="22" spans="1:12" ht="15">
      <c r="A22" s="145"/>
      <c r="B22" s="148"/>
      <c r="C22" s="159">
        <v>30000</v>
      </c>
      <c r="D22" s="159">
        <v>141</v>
      </c>
      <c r="E22" s="159">
        <v>72600</v>
      </c>
      <c r="F22" s="159" t="s">
        <v>185</v>
      </c>
      <c r="G22" s="146">
        <v>276684.5325925926</v>
      </c>
      <c r="H22" s="161"/>
      <c r="I22" s="140">
        <v>276684.5325925926</v>
      </c>
      <c r="J22" s="152">
        <f>G22-J18</f>
        <v>276684.5325925926</v>
      </c>
      <c r="K22" s="152">
        <v>295636.0152</v>
      </c>
      <c r="L22" s="146"/>
    </row>
    <row r="23" spans="1:12" ht="15">
      <c r="A23" s="145"/>
      <c r="B23" s="148"/>
      <c r="C23" s="159">
        <v>30000</v>
      </c>
      <c r="D23" s="159">
        <v>141</v>
      </c>
      <c r="E23" s="159">
        <v>75100</v>
      </c>
      <c r="F23" s="159" t="s">
        <v>186</v>
      </c>
      <c r="G23" s="146">
        <f>SUM(G17:G22)*0.08</f>
        <v>40768.90100740741</v>
      </c>
      <c r="H23" s="140"/>
      <c r="I23" s="140"/>
      <c r="L23" s="146"/>
    </row>
    <row r="24" spans="1:12" ht="15">
      <c r="A24" s="145"/>
      <c r="B24" s="154" t="s">
        <v>187</v>
      </c>
      <c r="C24" s="154"/>
      <c r="D24" s="154"/>
      <c r="E24" s="154"/>
      <c r="F24" s="154"/>
      <c r="G24" s="158">
        <f>SUM(G17:G22)</f>
        <v>509611.2625925926</v>
      </c>
      <c r="H24" s="158">
        <f>H26/1.08</f>
        <v>490336.52185185195</v>
      </c>
      <c r="I24" s="158">
        <f>G24-H24</f>
        <v>19274.74074074067</v>
      </c>
      <c r="L24" s="146"/>
    </row>
    <row r="25" spans="1:12" ht="15">
      <c r="A25" s="145"/>
      <c r="B25" s="154" t="s">
        <v>188</v>
      </c>
      <c r="C25" s="154"/>
      <c r="D25" s="154"/>
      <c r="E25" s="154"/>
      <c r="F25" s="154"/>
      <c r="G25" s="158">
        <f>G24*0.08</f>
        <v>40768.90100740741</v>
      </c>
      <c r="H25" s="156"/>
      <c r="I25" s="156"/>
      <c r="L25" s="146"/>
    </row>
    <row r="26" spans="1:12" ht="15.75">
      <c r="A26" s="145"/>
      <c r="B26" s="157" t="s">
        <v>189</v>
      </c>
      <c r="C26" s="157"/>
      <c r="D26" s="157"/>
      <c r="E26" s="157"/>
      <c r="F26" s="157"/>
      <c r="G26" s="155">
        <f>G25+G24</f>
        <v>550380.1636000001</v>
      </c>
      <c r="H26" s="158">
        <f>G26-L26</f>
        <v>529563.4436000001</v>
      </c>
      <c r="I26" s="156"/>
      <c r="L26" s="146">
        <v>20816.72</v>
      </c>
    </row>
    <row r="27" spans="1:12" ht="15">
      <c r="A27" s="162"/>
      <c r="B27" s="162"/>
      <c r="C27" s="162"/>
      <c r="D27" s="162"/>
      <c r="E27" s="162"/>
      <c r="F27" s="162"/>
      <c r="G27" s="162"/>
      <c r="H27" s="162"/>
      <c r="I27" s="162"/>
      <c r="J27" s="152">
        <f>G31-G30</f>
        <v>0</v>
      </c>
      <c r="L27" s="146"/>
    </row>
    <row r="28" spans="1:12" ht="21">
      <c r="A28" s="163"/>
      <c r="B28" s="164" t="s">
        <v>190</v>
      </c>
      <c r="C28" s="164"/>
      <c r="D28" s="164"/>
      <c r="E28" s="164"/>
      <c r="F28" s="164"/>
      <c r="G28" s="165">
        <f>G14+G24</f>
        <v>620472.8333333334</v>
      </c>
      <c r="H28" s="166"/>
      <c r="I28" s="167"/>
      <c r="J28" s="152">
        <f>J27/1.08</f>
        <v>0</v>
      </c>
      <c r="L28" s="146"/>
    </row>
    <row r="29" spans="1:12" ht="21">
      <c r="A29" s="163"/>
      <c r="B29" s="164" t="s">
        <v>191</v>
      </c>
      <c r="C29" s="164"/>
      <c r="D29" s="164"/>
      <c r="E29" s="164"/>
      <c r="F29" s="164"/>
      <c r="G29" s="165">
        <f>G25+G15</f>
        <v>49637.82666666667</v>
      </c>
      <c r="H29" s="166"/>
      <c r="I29" s="167"/>
      <c r="L29" s="146"/>
    </row>
    <row r="30" spans="1:12" ht="21">
      <c r="A30" s="163"/>
      <c r="B30" s="164" t="s">
        <v>192</v>
      </c>
      <c r="C30" s="164"/>
      <c r="D30" s="164"/>
      <c r="E30" s="164"/>
      <c r="F30" s="164"/>
      <c r="G30" s="165">
        <f>G26+G16</f>
        <v>670110.6600000001</v>
      </c>
      <c r="H30" s="166"/>
      <c r="I30" s="167"/>
      <c r="L30" s="146"/>
    </row>
    <row r="31" spans="1:9" ht="21">
      <c r="A31" s="140"/>
      <c r="B31" s="164" t="s">
        <v>193</v>
      </c>
      <c r="C31" s="164"/>
      <c r="D31" s="164"/>
      <c r="E31" s="164"/>
      <c r="F31" s="164"/>
      <c r="G31" s="165">
        <v>670110.66</v>
      </c>
      <c r="H31" s="166"/>
      <c r="I31" s="167"/>
    </row>
    <row r="32" ht="21">
      <c r="G32" s="165"/>
    </row>
  </sheetData>
  <sheetProtection/>
  <mergeCells count="33">
    <mergeCell ref="B31:F31"/>
    <mergeCell ref="H31:I31"/>
    <mergeCell ref="B26:F26"/>
    <mergeCell ref="A27:I27"/>
    <mergeCell ref="A28:A30"/>
    <mergeCell ref="B28:F28"/>
    <mergeCell ref="H28:I28"/>
    <mergeCell ref="B29:F29"/>
    <mergeCell ref="H29:I29"/>
    <mergeCell ref="B30:F30"/>
    <mergeCell ref="H30:I30"/>
    <mergeCell ref="B15:F15"/>
    <mergeCell ref="B16:F16"/>
    <mergeCell ref="B17:B23"/>
    <mergeCell ref="H17:I17"/>
    <mergeCell ref="B24:F24"/>
    <mergeCell ref="B25:F25"/>
    <mergeCell ref="F3:F4"/>
    <mergeCell ref="G3:G4"/>
    <mergeCell ref="H3:I3"/>
    <mergeCell ref="H4:I4"/>
    <mergeCell ref="B5:B13"/>
    <mergeCell ref="B14:F14"/>
    <mergeCell ref="B1:F1"/>
    <mergeCell ref="G1:G2"/>
    <mergeCell ref="H1:I1"/>
    <mergeCell ref="B2:F2"/>
    <mergeCell ref="H2:I2"/>
    <mergeCell ref="A3:A26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H65536"/>
    </sheetView>
  </sheetViews>
  <sheetFormatPr defaultColWidth="9.140625" defaultRowHeight="15"/>
  <cols>
    <col min="1" max="1" width="25.421875" style="236" customWidth="1"/>
    <col min="2" max="2" width="11.57421875" style="237" bestFit="1" customWidth="1"/>
    <col min="3" max="3" width="8.28125" style="237" bestFit="1" customWidth="1"/>
    <col min="4" max="4" width="14.7109375" style="237" bestFit="1" customWidth="1"/>
    <col min="5" max="5" width="32.28125" style="238" customWidth="1"/>
    <col min="6" max="6" width="20.57421875" style="0" bestFit="1" customWidth="1"/>
    <col min="7" max="7" width="19.57421875" style="0" customWidth="1"/>
    <col min="8" max="8" width="23.7109375" style="0" customWidth="1"/>
  </cols>
  <sheetData>
    <row r="1" spans="1:8" ht="15.75">
      <c r="A1" s="168" t="s">
        <v>194</v>
      </c>
      <c r="B1" s="169"/>
      <c r="C1" s="169"/>
      <c r="D1" s="169"/>
      <c r="E1" s="170"/>
      <c r="F1" s="171" t="s">
        <v>195</v>
      </c>
      <c r="G1" s="172" t="s">
        <v>196</v>
      </c>
      <c r="H1" s="173" t="s">
        <v>197</v>
      </c>
    </row>
    <row r="2" spans="1:8" ht="31.5">
      <c r="A2" s="174"/>
      <c r="B2" s="175" t="s">
        <v>5</v>
      </c>
      <c r="C2" s="174" t="s">
        <v>4</v>
      </c>
      <c r="D2" s="174" t="s">
        <v>198</v>
      </c>
      <c r="E2" s="174" t="s">
        <v>2</v>
      </c>
      <c r="F2" s="176"/>
      <c r="G2" s="177"/>
      <c r="H2" s="178"/>
    </row>
    <row r="3" spans="1:8" ht="15.75">
      <c r="A3" s="179" t="s">
        <v>199</v>
      </c>
      <c r="B3" s="180">
        <v>32045</v>
      </c>
      <c r="C3" s="181">
        <v>141</v>
      </c>
      <c r="D3" s="182">
        <v>61300</v>
      </c>
      <c r="E3" s="182" t="s">
        <v>200</v>
      </c>
      <c r="F3" s="183">
        <v>76574.4</v>
      </c>
      <c r="G3" s="184">
        <v>70000</v>
      </c>
      <c r="H3" s="185">
        <f>G3-F3</f>
        <v>-6574.399999999994</v>
      </c>
    </row>
    <row r="4" spans="1:8" ht="15.75">
      <c r="A4" s="186"/>
      <c r="B4" s="180">
        <v>32045</v>
      </c>
      <c r="C4" s="181">
        <v>141</v>
      </c>
      <c r="D4" s="181">
        <v>64397</v>
      </c>
      <c r="E4" s="180" t="s">
        <v>201</v>
      </c>
      <c r="F4" s="183">
        <v>67500</v>
      </c>
      <c r="G4" s="184">
        <v>107950</v>
      </c>
      <c r="H4" s="185">
        <f aca="true" t="shared" si="0" ref="H4:H19">G4-F4</f>
        <v>40450</v>
      </c>
    </row>
    <row r="5" spans="1:8" ht="15.75">
      <c r="A5" s="186"/>
      <c r="B5" s="180">
        <v>32045</v>
      </c>
      <c r="C5" s="181">
        <v>141</v>
      </c>
      <c r="D5" s="181">
        <v>71400</v>
      </c>
      <c r="E5" s="181" t="s">
        <v>202</v>
      </c>
      <c r="F5" s="187">
        <v>448630.2</v>
      </c>
      <c r="G5" s="187">
        <v>421699.58</v>
      </c>
      <c r="H5" s="185">
        <f t="shared" si="0"/>
        <v>-26930.619999999995</v>
      </c>
    </row>
    <row r="6" spans="1:8" ht="15.75">
      <c r="A6" s="186"/>
      <c r="B6" s="180">
        <v>32045</v>
      </c>
      <c r="C6" s="181">
        <v>141</v>
      </c>
      <c r="D6" s="181">
        <v>71500</v>
      </c>
      <c r="E6" s="188" t="s">
        <v>203</v>
      </c>
      <c r="F6" s="183">
        <v>13527</v>
      </c>
      <c r="G6" s="184">
        <f>'[1]Staffing 2018'!P45</f>
        <v>19320.000000000004</v>
      </c>
      <c r="H6" s="185">
        <f t="shared" si="0"/>
        <v>5793.000000000004</v>
      </c>
    </row>
    <row r="7" spans="1:8" ht="15.75">
      <c r="A7" s="186"/>
      <c r="B7" s="180">
        <v>32045</v>
      </c>
      <c r="C7" s="181">
        <v>141</v>
      </c>
      <c r="D7" s="181">
        <v>72100</v>
      </c>
      <c r="E7" s="188" t="s">
        <v>204</v>
      </c>
      <c r="F7" s="189">
        <v>34230.51</v>
      </c>
      <c r="G7" s="187">
        <v>0</v>
      </c>
      <c r="H7" s="185">
        <f t="shared" si="0"/>
        <v>-34230.51</v>
      </c>
    </row>
    <row r="8" spans="1:8" ht="15.75">
      <c r="A8" s="186"/>
      <c r="B8" s="180">
        <v>32045</v>
      </c>
      <c r="C8" s="181">
        <v>141</v>
      </c>
      <c r="D8" s="181">
        <v>73100</v>
      </c>
      <c r="E8" s="188" t="s">
        <v>205</v>
      </c>
      <c r="F8" s="189">
        <v>54133.47</v>
      </c>
      <c r="G8" s="187">
        <v>10625</v>
      </c>
      <c r="H8" s="185">
        <f t="shared" si="0"/>
        <v>-43508.47</v>
      </c>
    </row>
    <row r="9" spans="1:8" ht="15.75">
      <c r="A9" s="186"/>
      <c r="B9" s="180">
        <v>32045</v>
      </c>
      <c r="C9" s="181">
        <v>141</v>
      </c>
      <c r="D9" s="181">
        <v>72300</v>
      </c>
      <c r="E9" s="188" t="s">
        <v>206</v>
      </c>
      <c r="F9" s="183">
        <v>25700</v>
      </c>
      <c r="G9" s="184">
        <v>18285.31</v>
      </c>
      <c r="H9" s="185">
        <f t="shared" si="0"/>
        <v>-7414.689999999999</v>
      </c>
    </row>
    <row r="10" spans="1:8" ht="15.75">
      <c r="A10" s="186"/>
      <c r="B10" s="180">
        <v>32045</v>
      </c>
      <c r="C10" s="181">
        <v>141</v>
      </c>
      <c r="D10" s="181">
        <v>72500</v>
      </c>
      <c r="E10" s="181" t="s">
        <v>207</v>
      </c>
      <c r="F10" s="183">
        <f>J10*9</f>
        <v>0</v>
      </c>
      <c r="G10" s="184">
        <v>4000</v>
      </c>
      <c r="H10" s="185">
        <f t="shared" si="0"/>
        <v>4000</v>
      </c>
    </row>
    <row r="11" spans="1:8" ht="15.75">
      <c r="A11" s="186"/>
      <c r="B11" s="180">
        <v>32045</v>
      </c>
      <c r="C11" s="181">
        <v>141</v>
      </c>
      <c r="D11" s="181">
        <v>74200</v>
      </c>
      <c r="E11" s="181" t="s">
        <v>208</v>
      </c>
      <c r="F11" s="183">
        <f>J11*9</f>
        <v>0</v>
      </c>
      <c r="G11" s="184">
        <v>2000</v>
      </c>
      <c r="H11" s="185">
        <f t="shared" si="0"/>
        <v>2000</v>
      </c>
    </row>
    <row r="12" spans="1:8" ht="15.75">
      <c r="A12" s="186"/>
      <c r="B12" s="180">
        <v>32045</v>
      </c>
      <c r="C12" s="181">
        <v>141</v>
      </c>
      <c r="D12" s="181">
        <v>72400</v>
      </c>
      <c r="E12" s="181" t="s">
        <v>209</v>
      </c>
      <c r="F12" s="183">
        <v>12750</v>
      </c>
      <c r="G12" s="184">
        <v>32000</v>
      </c>
      <c r="H12" s="185">
        <f t="shared" si="0"/>
        <v>19250</v>
      </c>
    </row>
    <row r="13" spans="1:8" ht="15.75">
      <c r="A13" s="186"/>
      <c r="B13" s="180">
        <v>32045</v>
      </c>
      <c r="C13" s="181">
        <v>141</v>
      </c>
      <c r="D13" s="181">
        <v>75700</v>
      </c>
      <c r="E13" s="181" t="s">
        <v>210</v>
      </c>
      <c r="F13" s="183">
        <f>J13*9</f>
        <v>0</v>
      </c>
      <c r="G13" s="184">
        <v>5000</v>
      </c>
      <c r="H13" s="185">
        <f t="shared" si="0"/>
        <v>5000</v>
      </c>
    </row>
    <row r="14" spans="1:8" ht="15.75">
      <c r="A14" s="186"/>
      <c r="B14" s="180">
        <v>32045</v>
      </c>
      <c r="C14" s="181">
        <v>141</v>
      </c>
      <c r="D14" s="181">
        <v>71600</v>
      </c>
      <c r="E14" s="181" t="s">
        <v>211</v>
      </c>
      <c r="F14" s="183">
        <f>J14*9</f>
        <v>0</v>
      </c>
      <c r="G14" s="184">
        <v>8394.8</v>
      </c>
      <c r="H14" s="185">
        <f t="shared" si="0"/>
        <v>8394.8</v>
      </c>
    </row>
    <row r="15" spans="1:8" ht="15.75">
      <c r="A15" s="186"/>
      <c r="B15" s="180">
        <v>32045</v>
      </c>
      <c r="C15" s="181">
        <v>141</v>
      </c>
      <c r="D15" s="181">
        <v>74500</v>
      </c>
      <c r="E15" s="181" t="s">
        <v>212</v>
      </c>
      <c r="F15" s="183">
        <f>J15*9</f>
        <v>0</v>
      </c>
      <c r="G15" s="184">
        <v>1500</v>
      </c>
      <c r="H15" s="185">
        <f t="shared" si="0"/>
        <v>1500</v>
      </c>
    </row>
    <row r="16" spans="1:8" ht="15.75">
      <c r="A16" s="186"/>
      <c r="B16" s="180">
        <v>32045</v>
      </c>
      <c r="C16" s="181">
        <v>141</v>
      </c>
      <c r="D16" s="181">
        <v>72800</v>
      </c>
      <c r="E16" s="181" t="s">
        <v>213</v>
      </c>
      <c r="F16" s="183">
        <v>0</v>
      </c>
      <c r="G16" s="184">
        <v>5000</v>
      </c>
      <c r="H16" s="185">
        <f t="shared" si="0"/>
        <v>5000</v>
      </c>
    </row>
    <row r="17" spans="1:8" ht="15.75">
      <c r="A17" s="186"/>
      <c r="B17" s="180">
        <v>32045</v>
      </c>
      <c r="C17" s="181">
        <v>141</v>
      </c>
      <c r="D17" s="181">
        <v>74100</v>
      </c>
      <c r="E17" s="181" t="s">
        <v>214</v>
      </c>
      <c r="F17" s="183"/>
      <c r="G17" s="184">
        <v>8636</v>
      </c>
      <c r="H17" s="185">
        <f t="shared" si="0"/>
        <v>8636</v>
      </c>
    </row>
    <row r="18" spans="1:8" ht="15.75">
      <c r="A18" s="186"/>
      <c r="B18" s="180">
        <v>32045</v>
      </c>
      <c r="C18" s="181">
        <v>141</v>
      </c>
      <c r="D18" s="181" t="s">
        <v>215</v>
      </c>
      <c r="E18" s="181" t="s">
        <v>216</v>
      </c>
      <c r="F18" s="183">
        <v>0</v>
      </c>
      <c r="G18" s="184">
        <v>0</v>
      </c>
      <c r="H18" s="185">
        <f t="shared" si="0"/>
        <v>0</v>
      </c>
    </row>
    <row r="19" spans="1:8" ht="15.75">
      <c r="A19" s="190"/>
      <c r="B19" s="180">
        <v>32045</v>
      </c>
      <c r="C19" s="181">
        <v>141</v>
      </c>
      <c r="D19" s="181">
        <v>75100</v>
      </c>
      <c r="E19" s="181" t="s">
        <v>186</v>
      </c>
      <c r="F19" s="183">
        <f>SUM(F3:F18)*0.08</f>
        <v>58643.6464</v>
      </c>
      <c r="G19" s="183">
        <f>SUM(G3:G18)*0.08</f>
        <v>57152.85520000001</v>
      </c>
      <c r="H19" s="185">
        <f t="shared" si="0"/>
        <v>-1490.791199999985</v>
      </c>
    </row>
    <row r="20" spans="1:8" ht="15.75">
      <c r="A20" s="191" t="s">
        <v>217</v>
      </c>
      <c r="B20" s="192"/>
      <c r="C20" s="192"/>
      <c r="D20" s="192"/>
      <c r="E20" s="193"/>
      <c r="F20" s="194">
        <f>SUM(F3:F19)</f>
        <v>791689.2263999999</v>
      </c>
      <c r="G20" s="194">
        <f>SUM(G3:G19)</f>
        <v>771563.5452000002</v>
      </c>
      <c r="H20" s="194">
        <f>SUM(H3:H19)</f>
        <v>-20125.68119999997</v>
      </c>
    </row>
    <row r="21" spans="1:8" ht="15.75">
      <c r="A21" s="195" t="s">
        <v>218</v>
      </c>
      <c r="B21" s="196">
        <v>32045</v>
      </c>
      <c r="C21" s="197">
        <v>141</v>
      </c>
      <c r="D21" s="197">
        <v>72100</v>
      </c>
      <c r="E21" s="198" t="s">
        <v>182</v>
      </c>
      <c r="F21" s="183">
        <v>30000</v>
      </c>
      <c r="G21" s="183">
        <v>100000</v>
      </c>
      <c r="H21" s="199">
        <f>G21-F21</f>
        <v>70000</v>
      </c>
    </row>
    <row r="22" spans="1:8" ht="15.75">
      <c r="A22" s="200"/>
      <c r="B22" s="196">
        <v>32045</v>
      </c>
      <c r="C22" s="197">
        <v>141</v>
      </c>
      <c r="D22" s="197">
        <v>71300</v>
      </c>
      <c r="E22" s="198" t="s">
        <v>122</v>
      </c>
      <c r="F22" s="183">
        <v>50000</v>
      </c>
      <c r="G22" s="183">
        <v>94117</v>
      </c>
      <c r="H22" s="199">
        <f aca="true" t="shared" si="1" ref="H22:H29">G22-F22</f>
        <v>44117</v>
      </c>
    </row>
    <row r="23" spans="1:8" ht="15.75">
      <c r="A23" s="200"/>
      <c r="B23" s="196">
        <v>32045</v>
      </c>
      <c r="C23" s="197">
        <v>141</v>
      </c>
      <c r="D23" s="197">
        <v>75700</v>
      </c>
      <c r="E23" s="198" t="s">
        <v>183</v>
      </c>
      <c r="F23" s="183">
        <v>0</v>
      </c>
      <c r="G23" s="183">
        <v>8562.96</v>
      </c>
      <c r="H23" s="199">
        <f t="shared" si="1"/>
        <v>8562.96</v>
      </c>
    </row>
    <row r="24" spans="1:8" ht="15.75">
      <c r="A24" s="200"/>
      <c r="B24" s="196">
        <v>32045</v>
      </c>
      <c r="C24" s="197">
        <v>141</v>
      </c>
      <c r="D24" s="197">
        <v>71600</v>
      </c>
      <c r="E24" s="198" t="s">
        <v>28</v>
      </c>
      <c r="F24" s="183">
        <v>1500</v>
      </c>
      <c r="G24" s="183">
        <v>5000</v>
      </c>
      <c r="H24" s="199">
        <f t="shared" si="1"/>
        <v>3500</v>
      </c>
    </row>
    <row r="25" spans="1:8" ht="15.75">
      <c r="A25" s="200"/>
      <c r="B25" s="196">
        <v>32045</v>
      </c>
      <c r="C25" s="197">
        <v>141</v>
      </c>
      <c r="D25" s="197">
        <v>74500</v>
      </c>
      <c r="E25" s="198" t="s">
        <v>184</v>
      </c>
      <c r="F25" s="183">
        <v>1500</v>
      </c>
      <c r="G25" s="183">
        <v>5000</v>
      </c>
      <c r="H25" s="199">
        <f t="shared" si="1"/>
        <v>3500</v>
      </c>
    </row>
    <row r="26" spans="1:8" ht="15.75">
      <c r="A26" s="200"/>
      <c r="B26" s="196">
        <v>32045</v>
      </c>
      <c r="C26" s="197">
        <v>141</v>
      </c>
      <c r="D26" s="197">
        <v>71200</v>
      </c>
      <c r="E26" s="198" t="s">
        <v>219</v>
      </c>
      <c r="F26" s="183">
        <v>0</v>
      </c>
      <c r="G26" s="183">
        <v>52330</v>
      </c>
      <c r="H26" s="199">
        <f t="shared" si="1"/>
        <v>52330</v>
      </c>
    </row>
    <row r="27" spans="1:8" ht="15.75">
      <c r="A27" s="200"/>
      <c r="B27" s="196">
        <v>32045</v>
      </c>
      <c r="C27" s="197">
        <v>141</v>
      </c>
      <c r="D27" s="197">
        <v>75100</v>
      </c>
      <c r="E27" s="198"/>
      <c r="F27" s="183"/>
      <c r="G27" s="183"/>
      <c r="H27" s="199">
        <f t="shared" si="1"/>
        <v>0</v>
      </c>
    </row>
    <row r="28" spans="1:8" ht="15.75">
      <c r="A28" s="200"/>
      <c r="B28" s="180">
        <v>32045</v>
      </c>
      <c r="C28" s="181">
        <v>141</v>
      </c>
      <c r="D28" s="181">
        <v>75100</v>
      </c>
      <c r="E28" s="181" t="s">
        <v>186</v>
      </c>
      <c r="F28" s="183">
        <f>SUM(F21:F26)*0.08</f>
        <v>6640</v>
      </c>
      <c r="G28" s="183">
        <f>SUM(G21:G26)*0.08</f>
        <v>21200.796799999996</v>
      </c>
      <c r="H28" s="199">
        <f t="shared" si="1"/>
        <v>14560.796799999996</v>
      </c>
    </row>
    <row r="29" spans="1:8" ht="15.75">
      <c r="A29" s="168" t="s">
        <v>85</v>
      </c>
      <c r="B29" s="169"/>
      <c r="C29" s="169"/>
      <c r="D29" s="169"/>
      <c r="E29" s="170"/>
      <c r="F29" s="201">
        <f>SUM(F21:F28)</f>
        <v>89640</v>
      </c>
      <c r="G29" s="201">
        <f>SUM(G21:G28)</f>
        <v>286210.7568</v>
      </c>
      <c r="H29" s="194">
        <f t="shared" si="1"/>
        <v>196570.75679999997</v>
      </c>
    </row>
    <row r="30" spans="1:8" ht="15.75">
      <c r="A30" s="202" t="s">
        <v>220</v>
      </c>
      <c r="B30" s="203">
        <v>32045</v>
      </c>
      <c r="C30" s="204">
        <v>141</v>
      </c>
      <c r="D30" s="205">
        <v>72100</v>
      </c>
      <c r="E30" s="206" t="s">
        <v>221</v>
      </c>
      <c r="F30" s="207">
        <v>180905.36</v>
      </c>
      <c r="G30" s="207">
        <v>180905.36</v>
      </c>
      <c r="H30" s="208">
        <f>G30-F30</f>
        <v>0</v>
      </c>
    </row>
    <row r="31" spans="1:8" ht="47.25">
      <c r="A31" s="209"/>
      <c r="B31" s="203">
        <v>32045</v>
      </c>
      <c r="C31" s="204">
        <v>141</v>
      </c>
      <c r="D31" s="205">
        <v>75700</v>
      </c>
      <c r="E31" s="206" t="s">
        <v>222</v>
      </c>
      <c r="F31" s="207">
        <v>0</v>
      </c>
      <c r="G31" s="207">
        <f>F31</f>
        <v>0</v>
      </c>
      <c r="H31" s="208">
        <f>G31-F31</f>
        <v>0</v>
      </c>
    </row>
    <row r="32" spans="1:8" ht="31.5">
      <c r="A32" s="209"/>
      <c r="B32" s="203">
        <v>32045</v>
      </c>
      <c r="C32" s="204">
        <v>141</v>
      </c>
      <c r="D32" s="205">
        <v>72600</v>
      </c>
      <c r="E32" s="206" t="s">
        <v>223</v>
      </c>
      <c r="F32" s="207">
        <v>177000</v>
      </c>
      <c r="G32" s="207">
        <f>F32</f>
        <v>177000</v>
      </c>
      <c r="H32" s="208">
        <f>G32-F32</f>
        <v>0</v>
      </c>
    </row>
    <row r="33" spans="1:8" ht="15.75">
      <c r="A33" s="210"/>
      <c r="B33" s="211">
        <v>32045</v>
      </c>
      <c r="C33" s="212">
        <v>141</v>
      </c>
      <c r="D33" s="213">
        <v>75100</v>
      </c>
      <c r="E33" s="214" t="s">
        <v>186</v>
      </c>
      <c r="F33" s="207">
        <v>28632.428799999998</v>
      </c>
      <c r="G33" s="207">
        <v>28632.428799999998</v>
      </c>
      <c r="H33" s="208">
        <f>G33-F33</f>
        <v>0</v>
      </c>
    </row>
    <row r="34" spans="1:8" ht="15.75">
      <c r="A34" s="191" t="s">
        <v>224</v>
      </c>
      <c r="B34" s="192"/>
      <c r="C34" s="192"/>
      <c r="D34" s="192"/>
      <c r="E34" s="193"/>
      <c r="F34" s="215">
        <f>SUM(F30:F33)</f>
        <v>386537.7888</v>
      </c>
      <c r="G34" s="215">
        <f>SUM(G30:G33)</f>
        <v>386537.7888</v>
      </c>
      <c r="H34" s="216">
        <f>G34-F34</f>
        <v>0</v>
      </c>
    </row>
    <row r="35" spans="1:8" ht="15.75">
      <c r="A35" s="217" t="s">
        <v>225</v>
      </c>
      <c r="B35" s="203">
        <v>32045</v>
      </c>
      <c r="C35" s="204">
        <v>141</v>
      </c>
      <c r="D35" s="205">
        <v>71300</v>
      </c>
      <c r="E35" s="206" t="s">
        <v>122</v>
      </c>
      <c r="F35" s="207">
        <v>0</v>
      </c>
      <c r="G35" s="207">
        <v>0</v>
      </c>
      <c r="H35" s="207">
        <f aca="true" t="shared" si="2" ref="H35:H42">G35-F35</f>
        <v>0</v>
      </c>
    </row>
    <row r="36" spans="1:8" ht="15.75">
      <c r="A36" s="218"/>
      <c r="B36" s="203">
        <v>32045</v>
      </c>
      <c r="C36" s="204">
        <v>141</v>
      </c>
      <c r="D36" s="205">
        <v>72100</v>
      </c>
      <c r="E36" s="206" t="s">
        <v>221</v>
      </c>
      <c r="F36" s="207">
        <v>49013</v>
      </c>
      <c r="G36" s="207">
        <v>118457.44</v>
      </c>
      <c r="H36" s="207">
        <f t="shared" si="2"/>
        <v>69444.44</v>
      </c>
    </row>
    <row r="37" spans="1:8" ht="15.75">
      <c r="A37" s="218"/>
      <c r="B37" s="203">
        <v>32045</v>
      </c>
      <c r="C37" s="204">
        <v>141</v>
      </c>
      <c r="D37" s="205">
        <v>74200</v>
      </c>
      <c r="E37" s="206" t="s">
        <v>226</v>
      </c>
      <c r="F37" s="207">
        <v>5000</v>
      </c>
      <c r="G37" s="207">
        <v>5000</v>
      </c>
      <c r="H37" s="207">
        <f t="shared" si="2"/>
        <v>0</v>
      </c>
    </row>
    <row r="38" spans="1:8" ht="15.75">
      <c r="A38" s="218"/>
      <c r="B38" s="203">
        <v>32045</v>
      </c>
      <c r="C38" s="204">
        <v>141</v>
      </c>
      <c r="D38" s="205">
        <v>71600</v>
      </c>
      <c r="E38" s="206" t="s">
        <v>28</v>
      </c>
      <c r="F38" s="207">
        <v>5000</v>
      </c>
      <c r="G38" s="207">
        <v>5000</v>
      </c>
      <c r="H38" s="207">
        <f t="shared" si="2"/>
        <v>0</v>
      </c>
    </row>
    <row r="39" spans="1:8" ht="15.75">
      <c r="A39" s="218"/>
      <c r="B39" s="203">
        <v>32045</v>
      </c>
      <c r="C39" s="204">
        <v>141</v>
      </c>
      <c r="D39" s="205">
        <v>75700</v>
      </c>
      <c r="E39" s="219" t="s">
        <v>227</v>
      </c>
      <c r="F39" s="207">
        <v>5000</v>
      </c>
      <c r="G39" s="207">
        <v>500</v>
      </c>
      <c r="H39" s="207">
        <f t="shared" si="2"/>
        <v>-4500</v>
      </c>
    </row>
    <row r="40" spans="1:8" ht="31.5">
      <c r="A40" s="218"/>
      <c r="B40" s="203">
        <v>32045</v>
      </c>
      <c r="C40" s="204">
        <v>141</v>
      </c>
      <c r="D40" s="205">
        <v>75700</v>
      </c>
      <c r="E40" s="206" t="s">
        <v>228</v>
      </c>
      <c r="F40" s="207">
        <v>0</v>
      </c>
      <c r="G40" s="207">
        <v>4000.28</v>
      </c>
      <c r="H40" s="207">
        <f t="shared" si="2"/>
        <v>4000.28</v>
      </c>
    </row>
    <row r="41" spans="1:8" ht="15.75">
      <c r="A41" s="218"/>
      <c r="B41" s="203">
        <v>32045</v>
      </c>
      <c r="C41" s="204">
        <v>141</v>
      </c>
      <c r="D41" s="205">
        <v>74500</v>
      </c>
      <c r="E41" s="206" t="s">
        <v>229</v>
      </c>
      <c r="F41" s="207">
        <v>5000</v>
      </c>
      <c r="G41" s="207">
        <v>5000</v>
      </c>
      <c r="H41" s="207">
        <f t="shared" si="2"/>
        <v>0</v>
      </c>
    </row>
    <row r="42" spans="1:8" ht="15.75">
      <c r="A42" s="220"/>
      <c r="B42" s="203">
        <v>32045</v>
      </c>
      <c r="C42" s="204">
        <v>141</v>
      </c>
      <c r="D42" s="205">
        <v>75100</v>
      </c>
      <c r="E42" s="206" t="s">
        <v>186</v>
      </c>
      <c r="F42" s="207">
        <v>5521.04</v>
      </c>
      <c r="G42" s="207">
        <f>SUM(G35:G41)*0.08</f>
        <v>11036.6176</v>
      </c>
      <c r="H42" s="207">
        <f t="shared" si="2"/>
        <v>5515.5776</v>
      </c>
    </row>
    <row r="43" spans="1:8" ht="15.75">
      <c r="A43" s="191" t="s">
        <v>230</v>
      </c>
      <c r="B43" s="192"/>
      <c r="C43" s="192"/>
      <c r="D43" s="192"/>
      <c r="E43" s="193"/>
      <c r="F43" s="221">
        <v>74534.04</v>
      </c>
      <c r="G43" s="221">
        <f>SUM(G35:G42)</f>
        <v>148994.3376</v>
      </c>
      <c r="H43" s="221">
        <f>SUM(H35:H42)</f>
        <v>74460.2976</v>
      </c>
    </row>
    <row r="44" spans="1:8" ht="15.75">
      <c r="A44" s="222" t="s">
        <v>231</v>
      </c>
      <c r="B44" s="223">
        <v>30000</v>
      </c>
      <c r="C44" s="224">
        <v>182</v>
      </c>
      <c r="D44" s="224">
        <v>72100</v>
      </c>
      <c r="E44" s="225" t="s">
        <v>221</v>
      </c>
      <c r="F44" s="226">
        <v>63060</v>
      </c>
      <c r="G44" s="226">
        <v>63060</v>
      </c>
      <c r="H44" s="227">
        <f>G44-F44</f>
        <v>0</v>
      </c>
    </row>
    <row r="45" spans="1:8" ht="15.75">
      <c r="A45" s="228"/>
      <c r="B45" s="223">
        <v>30000</v>
      </c>
      <c r="C45" s="224">
        <v>182</v>
      </c>
      <c r="D45" s="224">
        <v>71300</v>
      </c>
      <c r="E45" s="225" t="s">
        <v>122</v>
      </c>
      <c r="F45" s="226">
        <v>233094.76</v>
      </c>
      <c r="G45" s="226">
        <v>233094.76</v>
      </c>
      <c r="H45" s="227">
        <f>G45-F45</f>
        <v>0</v>
      </c>
    </row>
    <row r="46" spans="1:8" ht="15.75">
      <c r="A46" s="228"/>
      <c r="B46" s="223">
        <v>30000</v>
      </c>
      <c r="C46" s="224">
        <v>182</v>
      </c>
      <c r="D46" s="229">
        <v>64397</v>
      </c>
      <c r="E46" s="225" t="s">
        <v>232</v>
      </c>
      <c r="F46" s="226">
        <v>16905.2</v>
      </c>
      <c r="G46" s="226">
        <v>16905.2</v>
      </c>
      <c r="H46" s="227">
        <f>G46-F46</f>
        <v>0</v>
      </c>
    </row>
    <row r="47" spans="1:8" ht="15.75">
      <c r="A47" s="230"/>
      <c r="B47" s="223">
        <v>30000</v>
      </c>
      <c r="C47" s="224">
        <v>182</v>
      </c>
      <c r="D47" s="224">
        <v>75100</v>
      </c>
      <c r="E47" s="225" t="s">
        <v>186</v>
      </c>
      <c r="F47" s="226">
        <f>SUM(F44:F46)*0.08</f>
        <v>25044.796800000004</v>
      </c>
      <c r="G47" s="226">
        <f>SUM(G44:G46)*0.08</f>
        <v>25044.796800000004</v>
      </c>
      <c r="H47" s="227">
        <f>G47-F47</f>
        <v>0</v>
      </c>
    </row>
    <row r="48" spans="1:8" ht="15.75">
      <c r="A48" s="191" t="s">
        <v>233</v>
      </c>
      <c r="B48" s="192"/>
      <c r="C48" s="192"/>
      <c r="D48" s="192"/>
      <c r="E48" s="193"/>
      <c r="F48" s="215">
        <f>SUM(F44:F47)</f>
        <v>338104.75680000003</v>
      </c>
      <c r="G48" s="215">
        <f>SUM(G44:G47)</f>
        <v>338104.75680000003</v>
      </c>
      <c r="H48" s="231">
        <f>G48-F48</f>
        <v>0</v>
      </c>
    </row>
    <row r="49" spans="1:8" ht="15.75">
      <c r="A49" s="232" t="s">
        <v>234</v>
      </c>
      <c r="B49" s="233"/>
      <c r="C49" s="233"/>
      <c r="D49" s="233"/>
      <c r="E49" s="234"/>
      <c r="F49" s="235">
        <f>F20+F29+F34+F43+F48</f>
        <v>1680505.812</v>
      </c>
      <c r="G49" s="235">
        <f>G20+G29+G34+G43+G48</f>
        <v>1931411.1852000002</v>
      </c>
      <c r="H49" s="235">
        <f>G49-F49</f>
        <v>250905.37320000026</v>
      </c>
    </row>
  </sheetData>
  <sheetProtection/>
  <mergeCells count="14">
    <mergeCell ref="A48:E48"/>
    <mergeCell ref="A49:E49"/>
    <mergeCell ref="A29:E29"/>
    <mergeCell ref="A30:A33"/>
    <mergeCell ref="A34:E34"/>
    <mergeCell ref="A35:A42"/>
    <mergeCell ref="A43:E43"/>
    <mergeCell ref="A44:A47"/>
    <mergeCell ref="A1:E1"/>
    <mergeCell ref="F1:F2"/>
    <mergeCell ref="G1:G2"/>
    <mergeCell ref="H1:H2"/>
    <mergeCell ref="A3:A19"/>
    <mergeCell ref="A20:E2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31"/>
    </sheetView>
  </sheetViews>
  <sheetFormatPr defaultColWidth="9.140625" defaultRowHeight="15"/>
  <cols>
    <col min="6" max="6" width="15.7109375" style="0" customWidth="1"/>
  </cols>
  <sheetData>
    <row r="1" spans="1:6" ht="15.75">
      <c r="A1" s="239" t="s">
        <v>235</v>
      </c>
      <c r="B1" s="239"/>
      <c r="C1" s="239"/>
      <c r="D1" s="239"/>
      <c r="E1" s="239"/>
      <c r="F1" s="240" t="s">
        <v>236</v>
      </c>
    </row>
    <row r="2" spans="1:6" ht="15">
      <c r="A2" s="241" t="s">
        <v>17</v>
      </c>
      <c r="B2" s="241" t="s">
        <v>5</v>
      </c>
      <c r="C2" s="241" t="s">
        <v>4</v>
      </c>
      <c r="D2" s="241" t="s">
        <v>3</v>
      </c>
      <c r="E2" s="241" t="s">
        <v>178</v>
      </c>
      <c r="F2" s="242"/>
    </row>
    <row r="3" spans="1:6" ht="15">
      <c r="A3" s="241"/>
      <c r="B3" s="241"/>
      <c r="C3" s="241"/>
      <c r="D3" s="241"/>
      <c r="E3" s="241"/>
      <c r="F3" s="243"/>
    </row>
    <row r="4" spans="1:6" ht="63">
      <c r="A4" s="222" t="s">
        <v>237</v>
      </c>
      <c r="B4" s="244">
        <v>30000</v>
      </c>
      <c r="C4" s="244">
        <v>10282</v>
      </c>
      <c r="D4" s="244">
        <v>71400</v>
      </c>
      <c r="E4" s="244" t="s">
        <v>202</v>
      </c>
      <c r="F4" s="245">
        <v>46314.5</v>
      </c>
    </row>
    <row r="5" spans="1:6" ht="15.75">
      <c r="A5" s="228"/>
      <c r="B5" s="244">
        <v>30000</v>
      </c>
      <c r="C5" s="244">
        <v>10282</v>
      </c>
      <c r="D5" s="244">
        <v>71500</v>
      </c>
      <c r="E5" s="244" t="s">
        <v>203</v>
      </c>
      <c r="F5" s="245">
        <v>39024.5</v>
      </c>
    </row>
    <row r="6" spans="1:6" ht="15.75">
      <c r="A6" s="228"/>
      <c r="B6" s="244">
        <v>30000</v>
      </c>
      <c r="C6" s="244">
        <v>10282</v>
      </c>
      <c r="D6" s="244">
        <v>71600</v>
      </c>
      <c r="E6" s="244" t="s">
        <v>28</v>
      </c>
      <c r="F6" s="245">
        <v>12605.2</v>
      </c>
    </row>
    <row r="7" spans="1:6" ht="63">
      <c r="A7" s="228"/>
      <c r="B7" s="244">
        <v>30000</v>
      </c>
      <c r="C7" s="244">
        <v>10282</v>
      </c>
      <c r="D7" s="244">
        <v>72300</v>
      </c>
      <c r="E7" s="244" t="s">
        <v>238</v>
      </c>
      <c r="F7" s="245">
        <v>10000</v>
      </c>
    </row>
    <row r="8" spans="1:6" ht="47.25">
      <c r="A8" s="228"/>
      <c r="B8" s="244">
        <v>30000</v>
      </c>
      <c r="C8" s="244">
        <v>10282</v>
      </c>
      <c r="D8" s="244">
        <v>72500</v>
      </c>
      <c r="E8" s="244" t="s">
        <v>239</v>
      </c>
      <c r="F8" s="245">
        <v>2917.4</v>
      </c>
    </row>
    <row r="9" spans="1:6" ht="15.75">
      <c r="A9" s="230"/>
      <c r="B9" s="244">
        <v>30000</v>
      </c>
      <c r="C9" s="244">
        <v>10282</v>
      </c>
      <c r="D9" s="244">
        <v>75100</v>
      </c>
      <c r="E9" s="244"/>
      <c r="F9" s="245">
        <f>SUM(F4:F8)*0.08</f>
        <v>8868.928</v>
      </c>
    </row>
    <row r="10" spans="1:6" ht="15.75">
      <c r="A10" s="246" t="s">
        <v>240</v>
      </c>
      <c r="B10" s="246"/>
      <c r="C10" s="246"/>
      <c r="D10" s="246"/>
      <c r="E10" s="246"/>
      <c r="F10" s="247">
        <v>119730.4964</v>
      </c>
    </row>
    <row r="11" spans="1:6" ht="63">
      <c r="A11" s="248" t="s">
        <v>241</v>
      </c>
      <c r="B11" s="249">
        <v>30000</v>
      </c>
      <c r="C11" s="250">
        <v>37</v>
      </c>
      <c r="D11" s="249">
        <v>72100</v>
      </c>
      <c r="E11" s="249" t="s">
        <v>221</v>
      </c>
      <c r="F11" s="251">
        <v>229508.73</v>
      </c>
    </row>
    <row r="12" spans="1:6" ht="47.25">
      <c r="A12" s="252"/>
      <c r="B12" s="253">
        <v>30000</v>
      </c>
      <c r="C12" s="254">
        <v>37</v>
      </c>
      <c r="D12" s="253">
        <v>71300</v>
      </c>
      <c r="E12" s="249" t="s">
        <v>122</v>
      </c>
      <c r="F12" s="251">
        <v>13935.96</v>
      </c>
    </row>
    <row r="13" spans="1:6" ht="15.75">
      <c r="A13" s="252"/>
      <c r="B13" s="253">
        <v>30000</v>
      </c>
      <c r="C13" s="254">
        <v>37</v>
      </c>
      <c r="D13" s="253">
        <v>71600</v>
      </c>
      <c r="E13" s="249" t="s">
        <v>28</v>
      </c>
      <c r="F13" s="251">
        <v>0</v>
      </c>
    </row>
    <row r="14" spans="1:6" ht="15.75">
      <c r="A14" s="252"/>
      <c r="B14" s="253">
        <v>30000</v>
      </c>
      <c r="C14" s="254">
        <v>37</v>
      </c>
      <c r="D14" s="253">
        <v>75100</v>
      </c>
      <c r="E14" s="253" t="s">
        <v>186</v>
      </c>
      <c r="F14" s="255">
        <f>SUM(F11:F13)*0.08</f>
        <v>19475.5752</v>
      </c>
    </row>
    <row r="15" spans="1:6" ht="15.75">
      <c r="A15" s="252"/>
      <c r="B15" s="256" t="s">
        <v>242</v>
      </c>
      <c r="C15" s="256"/>
      <c r="D15" s="256"/>
      <c r="E15" s="256"/>
      <c r="F15" s="257">
        <f>SUM(F11:F14)</f>
        <v>262920.2652</v>
      </c>
    </row>
    <row r="16" spans="1:6" ht="63">
      <c r="A16" s="252"/>
      <c r="B16" s="258">
        <v>30000</v>
      </c>
      <c r="C16" s="259" t="s">
        <v>243</v>
      </c>
      <c r="D16" s="258">
        <v>72100</v>
      </c>
      <c r="E16" s="260" t="s">
        <v>221</v>
      </c>
      <c r="F16" s="261">
        <v>113991.82</v>
      </c>
    </row>
    <row r="17" spans="1:6" ht="15.75">
      <c r="A17" s="252"/>
      <c r="B17" s="262">
        <v>30000</v>
      </c>
      <c r="C17" s="250">
        <v>145</v>
      </c>
      <c r="D17" s="262">
        <v>75100</v>
      </c>
      <c r="E17" s="263" t="s">
        <v>186</v>
      </c>
      <c r="F17" s="261">
        <f>F16*0.08</f>
        <v>9119.3456</v>
      </c>
    </row>
    <row r="18" spans="1:6" ht="15.75">
      <c r="A18" s="252"/>
      <c r="B18" s="264" t="s">
        <v>244</v>
      </c>
      <c r="C18" s="265"/>
      <c r="D18" s="265"/>
      <c r="E18" s="266"/>
      <c r="F18" s="257">
        <f>SUM(F16:F17)</f>
        <v>123111.16560000001</v>
      </c>
    </row>
    <row r="19" spans="1:6" ht="15.75">
      <c r="A19" s="252"/>
      <c r="B19" s="244">
        <v>30000</v>
      </c>
      <c r="C19" s="244">
        <v>10500</v>
      </c>
      <c r="D19" s="244">
        <v>75700</v>
      </c>
      <c r="E19" s="267" t="s">
        <v>183</v>
      </c>
      <c r="F19" s="268">
        <v>3339.11</v>
      </c>
    </row>
    <row r="20" spans="1:6" ht="15.75">
      <c r="A20" s="252"/>
      <c r="B20" s="244">
        <v>30000</v>
      </c>
      <c r="C20" s="244">
        <v>10500</v>
      </c>
      <c r="D20" s="244">
        <v>75100</v>
      </c>
      <c r="E20" s="262" t="s">
        <v>186</v>
      </c>
      <c r="F20" s="269">
        <f>F19*0.08</f>
        <v>267.1288</v>
      </c>
    </row>
    <row r="21" spans="1:6" ht="15.75">
      <c r="A21" s="270"/>
      <c r="B21" s="256" t="s">
        <v>245</v>
      </c>
      <c r="C21" s="256"/>
      <c r="D21" s="256"/>
      <c r="E21" s="256"/>
      <c r="F21" s="271">
        <f>SUM(F19:F20)</f>
        <v>3606.2388</v>
      </c>
    </row>
    <row r="22" spans="1:6" ht="18.75">
      <c r="A22" s="272" t="s">
        <v>246</v>
      </c>
      <c r="B22" s="273"/>
      <c r="C22" s="273"/>
      <c r="D22" s="273"/>
      <c r="E22" s="274"/>
      <c r="F22" s="275">
        <f>F15+F18+F21</f>
        <v>389637.6696</v>
      </c>
    </row>
    <row r="23" spans="1:6" ht="15.75">
      <c r="A23" s="276" t="s">
        <v>247</v>
      </c>
      <c r="B23" s="267">
        <v>30000</v>
      </c>
      <c r="C23" s="244">
        <v>10282</v>
      </c>
      <c r="D23" s="267">
        <v>72100</v>
      </c>
      <c r="E23" s="267" t="s">
        <v>182</v>
      </c>
      <c r="F23" s="245">
        <v>159926.73</v>
      </c>
    </row>
    <row r="24" spans="1:6" ht="15.75">
      <c r="A24" s="277"/>
      <c r="B24" s="267">
        <v>30000</v>
      </c>
      <c r="C24" s="244">
        <v>10282</v>
      </c>
      <c r="D24" s="267">
        <v>71300</v>
      </c>
      <c r="E24" s="267" t="s">
        <v>122</v>
      </c>
      <c r="F24" s="278">
        <v>25000</v>
      </c>
    </row>
    <row r="25" spans="1:6" ht="15.75">
      <c r="A25" s="277"/>
      <c r="B25" s="267">
        <v>30000</v>
      </c>
      <c r="C25" s="244">
        <v>10282</v>
      </c>
      <c r="D25" s="267">
        <v>75700</v>
      </c>
      <c r="E25" s="267" t="s">
        <v>183</v>
      </c>
      <c r="F25" s="278">
        <v>25000</v>
      </c>
    </row>
    <row r="26" spans="1:6" ht="15.75">
      <c r="A26" s="277"/>
      <c r="B26" s="267">
        <v>30000</v>
      </c>
      <c r="C26" s="244">
        <v>10282</v>
      </c>
      <c r="D26" s="267">
        <v>71600</v>
      </c>
      <c r="E26" s="267" t="s">
        <v>28</v>
      </c>
      <c r="F26" s="278">
        <v>20000</v>
      </c>
    </row>
    <row r="27" spans="1:6" ht="15.75">
      <c r="A27" s="277"/>
      <c r="B27" s="267">
        <v>30000</v>
      </c>
      <c r="C27" s="244">
        <v>10282</v>
      </c>
      <c r="D27" s="267">
        <v>74500</v>
      </c>
      <c r="E27" s="267" t="s">
        <v>184</v>
      </c>
      <c r="F27" s="278">
        <v>3000</v>
      </c>
    </row>
    <row r="28" spans="1:6" ht="15.75">
      <c r="A28" s="277"/>
      <c r="B28" s="267">
        <v>30000</v>
      </c>
      <c r="C28" s="244">
        <v>10282</v>
      </c>
      <c r="D28" s="267">
        <v>72600</v>
      </c>
      <c r="E28" s="267" t="s">
        <v>185</v>
      </c>
      <c r="F28" s="278">
        <v>276684.5325925926</v>
      </c>
    </row>
    <row r="29" spans="1:6" ht="15.75">
      <c r="A29" s="279"/>
      <c r="B29" s="267">
        <v>30000</v>
      </c>
      <c r="C29" s="244">
        <v>10282</v>
      </c>
      <c r="D29" s="267">
        <v>75100</v>
      </c>
      <c r="E29" s="267" t="s">
        <v>186</v>
      </c>
      <c r="F29" s="278">
        <f>SUM(F23:F28)*0.08</f>
        <v>40768.90100740741</v>
      </c>
    </row>
    <row r="30" spans="1:6" ht="15.75">
      <c r="A30" s="280" t="s">
        <v>248</v>
      </c>
      <c r="B30" s="281"/>
      <c r="C30" s="281"/>
      <c r="D30" s="281"/>
      <c r="E30" s="282"/>
      <c r="F30" s="283">
        <f>SUM(F23:F29)</f>
        <v>550380.1636000001</v>
      </c>
    </row>
    <row r="31" spans="1:6" ht="15.75">
      <c r="A31" s="284" t="s">
        <v>249</v>
      </c>
      <c r="B31" s="285"/>
      <c r="C31" s="285"/>
      <c r="D31" s="285"/>
      <c r="E31" s="286"/>
      <c r="F31" s="287">
        <f>F10+F22+F30</f>
        <v>1059748.3296</v>
      </c>
    </row>
  </sheetData>
  <sheetProtection/>
  <mergeCells count="17">
    <mergeCell ref="A22:E22"/>
    <mergeCell ref="A23:A29"/>
    <mergeCell ref="A30:E30"/>
    <mergeCell ref="A31:E31"/>
    <mergeCell ref="A4:A9"/>
    <mergeCell ref="A10:E10"/>
    <mergeCell ref="A11:A21"/>
    <mergeCell ref="B15:E15"/>
    <mergeCell ref="B18:E18"/>
    <mergeCell ref="B21:E21"/>
    <mergeCell ref="A1:E1"/>
    <mergeCell ref="F1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G65536"/>
    </sheetView>
  </sheetViews>
  <sheetFormatPr defaultColWidth="9.140625" defaultRowHeight="15"/>
  <cols>
    <col min="1" max="1" width="28.28125" style="0" customWidth="1"/>
    <col min="2" max="3" width="17.28125" style="0" customWidth="1"/>
    <col min="4" max="4" width="18.8515625" style="0" customWidth="1"/>
    <col min="5" max="5" width="33.7109375" style="0" customWidth="1"/>
    <col min="6" max="6" width="42.140625" style="0" customWidth="1"/>
  </cols>
  <sheetData>
    <row r="1" spans="1:6" ht="18.75">
      <c r="A1" s="288" t="s">
        <v>250</v>
      </c>
      <c r="B1" s="288"/>
      <c r="C1" s="288"/>
      <c r="D1" s="288"/>
      <c r="E1" s="288"/>
      <c r="F1" s="289" t="s">
        <v>176</v>
      </c>
    </row>
    <row r="2" spans="1:6" ht="15">
      <c r="A2" s="290" t="s">
        <v>17</v>
      </c>
      <c r="B2" s="290" t="s">
        <v>5</v>
      </c>
      <c r="C2" s="290" t="s">
        <v>4</v>
      </c>
      <c r="D2" s="290" t="s">
        <v>3</v>
      </c>
      <c r="E2" s="290" t="s">
        <v>178</v>
      </c>
      <c r="F2" s="291"/>
    </row>
    <row r="3" spans="1:6" ht="15">
      <c r="A3" s="290"/>
      <c r="B3" s="290"/>
      <c r="C3" s="290"/>
      <c r="D3" s="290"/>
      <c r="E3" s="290"/>
      <c r="F3" s="292"/>
    </row>
    <row r="4" spans="1:6" ht="15.75">
      <c r="A4" s="222" t="s">
        <v>237</v>
      </c>
      <c r="B4" s="293">
        <v>30000</v>
      </c>
      <c r="C4" s="293">
        <v>12113</v>
      </c>
      <c r="D4" s="294">
        <v>61300</v>
      </c>
      <c r="E4" s="206" t="s">
        <v>200</v>
      </c>
      <c r="F4" s="295">
        <v>114262.53</v>
      </c>
    </row>
    <row r="5" spans="1:6" ht="15.75">
      <c r="A5" s="228"/>
      <c r="B5" s="293">
        <v>30000</v>
      </c>
      <c r="C5" s="293">
        <v>12113</v>
      </c>
      <c r="D5" s="293">
        <v>64300</v>
      </c>
      <c r="E5" s="296" t="s">
        <v>201</v>
      </c>
      <c r="F5" s="295">
        <v>240000</v>
      </c>
    </row>
    <row r="6" spans="1:6" ht="15.75">
      <c r="A6" s="228"/>
      <c r="B6" s="293">
        <v>30000</v>
      </c>
      <c r="C6" s="293">
        <v>12113</v>
      </c>
      <c r="D6" s="293">
        <v>71400</v>
      </c>
      <c r="E6" s="293" t="s">
        <v>202</v>
      </c>
      <c r="F6" s="295">
        <v>385754.53</v>
      </c>
    </row>
    <row r="7" spans="1:6" ht="15.75">
      <c r="A7" s="228"/>
      <c r="B7" s="293">
        <v>30000</v>
      </c>
      <c r="C7" s="293">
        <v>12113</v>
      </c>
      <c r="D7" s="293">
        <v>71500</v>
      </c>
      <c r="E7" s="293" t="s">
        <v>203</v>
      </c>
      <c r="F7" s="295">
        <v>15884.38</v>
      </c>
    </row>
    <row r="8" spans="1:6" ht="15.75">
      <c r="A8" s="228"/>
      <c r="B8" s="293">
        <v>30000</v>
      </c>
      <c r="C8" s="293">
        <v>12113</v>
      </c>
      <c r="D8" s="293">
        <v>71600</v>
      </c>
      <c r="E8" s="293" t="s">
        <v>28</v>
      </c>
      <c r="F8" s="295">
        <v>64484.87</v>
      </c>
    </row>
    <row r="9" spans="1:6" ht="15.75">
      <c r="A9" s="228"/>
      <c r="B9" s="293">
        <v>30000</v>
      </c>
      <c r="C9" s="293">
        <v>12113</v>
      </c>
      <c r="D9" s="297">
        <v>71300</v>
      </c>
      <c r="E9" s="298" t="s">
        <v>122</v>
      </c>
      <c r="F9" s="295">
        <v>56172</v>
      </c>
    </row>
    <row r="10" spans="1:6" ht="15.75">
      <c r="A10" s="228"/>
      <c r="B10" s="293">
        <v>30000</v>
      </c>
      <c r="C10" s="293">
        <v>12113</v>
      </c>
      <c r="D10" s="293">
        <v>72200</v>
      </c>
      <c r="E10" s="296" t="s">
        <v>251</v>
      </c>
      <c r="F10" s="295">
        <v>25000</v>
      </c>
    </row>
    <row r="11" spans="1:6" ht="15.75">
      <c r="A11" s="228"/>
      <c r="B11" s="293">
        <v>30000</v>
      </c>
      <c r="C11" s="293">
        <v>12113</v>
      </c>
      <c r="D11" s="299">
        <v>72300</v>
      </c>
      <c r="E11" s="244" t="s">
        <v>238</v>
      </c>
      <c r="F11" s="295">
        <v>18000</v>
      </c>
    </row>
    <row r="12" spans="1:6" ht="15.75">
      <c r="A12" s="228"/>
      <c r="B12" s="293">
        <v>30000</v>
      </c>
      <c r="C12" s="293">
        <v>12113</v>
      </c>
      <c r="D12" s="299">
        <v>72400</v>
      </c>
      <c r="E12" s="296" t="s">
        <v>252</v>
      </c>
      <c r="F12" s="295">
        <v>3800</v>
      </c>
    </row>
    <row r="13" spans="1:6" ht="15.75">
      <c r="A13" s="228"/>
      <c r="B13" s="293">
        <v>30000</v>
      </c>
      <c r="C13" s="293">
        <v>12113</v>
      </c>
      <c r="D13" s="293">
        <v>72500</v>
      </c>
      <c r="E13" s="296" t="s">
        <v>253</v>
      </c>
      <c r="F13" s="295">
        <v>6000</v>
      </c>
    </row>
    <row r="14" spans="1:6" ht="15.75">
      <c r="A14" s="228"/>
      <c r="B14" s="293">
        <v>30000</v>
      </c>
      <c r="C14" s="293">
        <v>12113</v>
      </c>
      <c r="D14" s="293">
        <v>72700</v>
      </c>
      <c r="E14" s="296" t="s">
        <v>254</v>
      </c>
      <c r="F14" s="295">
        <v>500</v>
      </c>
    </row>
    <row r="15" spans="1:6" ht="15.75">
      <c r="A15" s="228"/>
      <c r="B15" s="293">
        <v>30000</v>
      </c>
      <c r="C15" s="293">
        <v>12113</v>
      </c>
      <c r="D15" s="293">
        <v>72800</v>
      </c>
      <c r="E15" s="296" t="s">
        <v>213</v>
      </c>
      <c r="F15" s="295">
        <v>7000</v>
      </c>
    </row>
    <row r="16" spans="1:6" ht="15.75">
      <c r="A16" s="228"/>
      <c r="B16" s="293">
        <v>30000</v>
      </c>
      <c r="C16" s="293">
        <v>12113</v>
      </c>
      <c r="D16" s="293">
        <v>74200</v>
      </c>
      <c r="E16" s="293" t="s">
        <v>255</v>
      </c>
      <c r="F16" s="295">
        <v>11000</v>
      </c>
    </row>
    <row r="17" spans="1:6" ht="15.75">
      <c r="A17" s="228"/>
      <c r="B17" s="293">
        <v>30000</v>
      </c>
      <c r="C17" s="293">
        <v>12113</v>
      </c>
      <c r="D17" s="293">
        <v>74500</v>
      </c>
      <c r="E17" s="293" t="s">
        <v>184</v>
      </c>
      <c r="F17" s="295">
        <v>6002</v>
      </c>
    </row>
    <row r="18" spans="1:6" ht="15.75">
      <c r="A18" s="228"/>
      <c r="B18" s="293">
        <v>30000</v>
      </c>
      <c r="C18" s="293">
        <v>12113</v>
      </c>
      <c r="D18" s="293">
        <v>75700</v>
      </c>
      <c r="E18" s="293" t="s">
        <v>183</v>
      </c>
      <c r="F18" s="295">
        <v>4000</v>
      </c>
    </row>
    <row r="19" spans="1:6" ht="15.75">
      <c r="A19" s="230"/>
      <c r="B19" s="293">
        <v>30000</v>
      </c>
      <c r="C19" s="293">
        <v>12113</v>
      </c>
      <c r="D19" s="293">
        <v>75100</v>
      </c>
      <c r="E19" s="293" t="s">
        <v>186</v>
      </c>
      <c r="F19" s="295">
        <f>SUM(F4:F18)*0.08</f>
        <v>76628.8248</v>
      </c>
    </row>
    <row r="20" spans="1:6" ht="15.75">
      <c r="A20" s="246" t="s">
        <v>240</v>
      </c>
      <c r="B20" s="246"/>
      <c r="C20" s="246"/>
      <c r="D20" s="246"/>
      <c r="E20" s="246"/>
      <c r="F20" s="300">
        <f>SUM(F4:F19)</f>
        <v>1034489.1348000001</v>
      </c>
    </row>
    <row r="21" spans="1:6" ht="15.75">
      <c r="A21" s="301" t="s">
        <v>256</v>
      </c>
      <c r="B21" s="298">
        <v>30000</v>
      </c>
      <c r="C21" s="293">
        <v>12113</v>
      </c>
      <c r="D21" s="298">
        <v>72100</v>
      </c>
      <c r="E21" s="298" t="s">
        <v>221</v>
      </c>
      <c r="F21" s="302">
        <v>1088580</v>
      </c>
    </row>
    <row r="22" spans="1:6" ht="15.75">
      <c r="A22" s="303"/>
      <c r="B22" s="304">
        <v>30000</v>
      </c>
      <c r="C22" s="305">
        <v>12113</v>
      </c>
      <c r="D22" s="304">
        <v>75100</v>
      </c>
      <c r="E22" s="304" t="s">
        <v>186</v>
      </c>
      <c r="F22" s="278">
        <f>SUM(F21:F21)*0.08</f>
        <v>87086.40000000001</v>
      </c>
    </row>
    <row r="23" spans="1:6" ht="15.75">
      <c r="A23" s="284" t="s">
        <v>257</v>
      </c>
      <c r="B23" s="285"/>
      <c r="C23" s="285"/>
      <c r="D23" s="285"/>
      <c r="E23" s="286"/>
      <c r="F23" s="300">
        <f>SUM(F21:F22)</f>
        <v>1175666.4</v>
      </c>
    </row>
    <row r="24" spans="1:6" ht="15.75">
      <c r="A24" s="303" t="s">
        <v>258</v>
      </c>
      <c r="B24" s="306">
        <v>30000</v>
      </c>
      <c r="C24" s="307">
        <v>12113</v>
      </c>
      <c r="D24" s="308">
        <v>71300</v>
      </c>
      <c r="E24" s="308" t="s">
        <v>122</v>
      </c>
      <c r="F24" s="309">
        <v>56000</v>
      </c>
    </row>
    <row r="25" spans="1:6" ht="15.75">
      <c r="A25" s="303"/>
      <c r="B25" s="304">
        <v>30000</v>
      </c>
      <c r="C25" s="293">
        <v>12113</v>
      </c>
      <c r="D25" s="206">
        <v>72100</v>
      </c>
      <c r="E25" s="206" t="s">
        <v>221</v>
      </c>
      <c r="F25" s="309">
        <v>1720000</v>
      </c>
    </row>
    <row r="26" spans="1:6" ht="15.75">
      <c r="A26" s="303"/>
      <c r="B26" s="304">
        <v>30000</v>
      </c>
      <c r="C26" s="305">
        <v>12113</v>
      </c>
      <c r="D26" s="310">
        <v>75100</v>
      </c>
      <c r="E26" s="311" t="s">
        <v>186</v>
      </c>
      <c r="F26" s="312">
        <f>SUM(F24:F25)*0.08</f>
        <v>142080</v>
      </c>
    </row>
    <row r="27" spans="1:6" ht="15.75">
      <c r="A27" s="313" t="s">
        <v>259</v>
      </c>
      <c r="B27" s="313"/>
      <c r="C27" s="313"/>
      <c r="D27" s="313"/>
      <c r="E27" s="313"/>
      <c r="F27" s="300">
        <f>SUM(F24:F26)</f>
        <v>1918080</v>
      </c>
    </row>
    <row r="28" spans="1:6" ht="15.75">
      <c r="A28" s="222" t="s">
        <v>260</v>
      </c>
      <c r="B28" s="198">
        <v>30000</v>
      </c>
      <c r="C28" s="293">
        <v>12113</v>
      </c>
      <c r="D28" s="198">
        <v>71300</v>
      </c>
      <c r="E28" s="308" t="s">
        <v>122</v>
      </c>
      <c r="F28" s="309">
        <v>37500</v>
      </c>
    </row>
    <row r="29" spans="1:6" ht="15.75">
      <c r="A29" s="228"/>
      <c r="B29" s="198">
        <v>30000</v>
      </c>
      <c r="C29" s="293">
        <v>12113</v>
      </c>
      <c r="D29" s="198">
        <v>72100</v>
      </c>
      <c r="E29" s="308" t="s">
        <v>221</v>
      </c>
      <c r="F29" s="309">
        <v>210000</v>
      </c>
    </row>
    <row r="30" spans="1:6" ht="15.75">
      <c r="A30" s="228"/>
      <c r="B30" s="198">
        <v>30000</v>
      </c>
      <c r="C30" s="293">
        <v>12113</v>
      </c>
      <c r="D30" s="198">
        <v>72600</v>
      </c>
      <c r="E30" s="308" t="s">
        <v>185</v>
      </c>
      <c r="F30" s="309">
        <v>30000</v>
      </c>
    </row>
    <row r="31" spans="1:6" ht="15.75">
      <c r="A31" s="230"/>
      <c r="B31" s="198">
        <v>30000</v>
      </c>
      <c r="C31" s="293">
        <v>12113</v>
      </c>
      <c r="D31" s="198">
        <v>75100</v>
      </c>
      <c r="E31" s="308" t="s">
        <v>186</v>
      </c>
      <c r="F31" s="278">
        <f>SUM(F28:F30)*0.08</f>
        <v>22200</v>
      </c>
    </row>
    <row r="32" spans="1:6" ht="15.75">
      <c r="A32" s="280" t="s">
        <v>261</v>
      </c>
      <c r="B32" s="281"/>
      <c r="C32" s="281"/>
      <c r="D32" s="281"/>
      <c r="E32" s="282"/>
      <c r="F32" s="300">
        <f>SUM(F28:F31)</f>
        <v>299700</v>
      </c>
    </row>
    <row r="33" spans="1:6" ht="15.75">
      <c r="A33" s="222" t="s">
        <v>262</v>
      </c>
      <c r="B33" s="198">
        <v>30000</v>
      </c>
      <c r="C33" s="293">
        <v>12113</v>
      </c>
      <c r="D33" s="198">
        <v>71300</v>
      </c>
      <c r="E33" s="308" t="s">
        <v>122</v>
      </c>
      <c r="F33" s="309">
        <v>14648</v>
      </c>
    </row>
    <row r="34" spans="1:6" ht="15.75">
      <c r="A34" s="228"/>
      <c r="B34" s="198">
        <v>30000</v>
      </c>
      <c r="C34" s="293">
        <v>12113</v>
      </c>
      <c r="D34" s="198">
        <v>72100</v>
      </c>
      <c r="E34" s="308" t="s">
        <v>221</v>
      </c>
      <c r="F34" s="309">
        <v>322537</v>
      </c>
    </row>
    <row r="35" spans="1:6" ht="15.75">
      <c r="A35" s="228"/>
      <c r="B35" s="198">
        <v>30000</v>
      </c>
      <c r="C35" s="293">
        <v>12113</v>
      </c>
      <c r="D35" s="198">
        <v>72200</v>
      </c>
      <c r="E35" s="308" t="s">
        <v>251</v>
      </c>
      <c r="F35" s="308">
        <v>0</v>
      </c>
    </row>
    <row r="36" spans="1:6" ht="15.75">
      <c r="A36" s="230"/>
      <c r="B36" s="198">
        <v>30000</v>
      </c>
      <c r="C36" s="293">
        <v>12113</v>
      </c>
      <c r="D36" s="198">
        <v>75100</v>
      </c>
      <c r="E36" s="308" t="s">
        <v>186</v>
      </c>
      <c r="F36" s="278">
        <f>SUM(F33:F35)*0.08</f>
        <v>26974.8</v>
      </c>
    </row>
    <row r="37" spans="1:6" ht="15.75">
      <c r="A37" s="284" t="s">
        <v>263</v>
      </c>
      <c r="B37" s="285"/>
      <c r="C37" s="285"/>
      <c r="D37" s="285"/>
      <c r="E37" s="286"/>
      <c r="F37" s="300">
        <f>SUM(F33:F36)</f>
        <v>364159.8</v>
      </c>
    </row>
    <row r="38" spans="1:6" ht="21">
      <c r="A38" s="314" t="s">
        <v>264</v>
      </c>
      <c r="B38" s="314"/>
      <c r="C38" s="314"/>
      <c r="D38" s="314"/>
      <c r="E38" s="314"/>
      <c r="F38" s="315">
        <f>F20+F23+F27+F32+F37</f>
        <v>4792095.3348</v>
      </c>
    </row>
    <row r="46" ht="15">
      <c r="E46" t="s">
        <v>265</v>
      </c>
    </row>
  </sheetData>
  <sheetProtection/>
  <mergeCells count="18">
    <mergeCell ref="A28:A31"/>
    <mergeCell ref="A32:E32"/>
    <mergeCell ref="A33:A36"/>
    <mergeCell ref="A37:E37"/>
    <mergeCell ref="A38:E38"/>
    <mergeCell ref="A4:A19"/>
    <mergeCell ref="A20:E20"/>
    <mergeCell ref="A21:A22"/>
    <mergeCell ref="A23:E23"/>
    <mergeCell ref="A24:A26"/>
    <mergeCell ref="A27:E27"/>
    <mergeCell ref="A1:E1"/>
    <mergeCell ref="F1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 Al Mousa</dc:creator>
  <cp:keywords/>
  <dc:description/>
  <cp:lastModifiedBy>Maen Oweis</cp:lastModifiedBy>
  <cp:lastPrinted>2017-01-11T12:35:56Z</cp:lastPrinted>
  <dcterms:created xsi:type="dcterms:W3CDTF">2015-01-04T12:44:42Z</dcterms:created>
  <dcterms:modified xsi:type="dcterms:W3CDTF">2018-02-25T13:54:16Z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763;#Draft|121d40a5-e62e-4d42-82e4-d6d12003de0a;#1150;#JOR|cb0ad2f2-dea1-449d-885d-dcda0578bd7c;#1;#English|7f98b732-4b5b-4b70-ba90-a0eff09b5d2d;#1113;#Annual/Multi-Year Workplan|32cd623a-3734-435b-a6ba-7b0d4a2fa8e7</vt:lpwstr>
  </property>
  <property fmtid="{D5CDD505-2E9C-101B-9397-08002B2CF9AE}" pid="6" name="UNDPPublishedDa">
    <vt:lpwstr>2018-02-25T09:00:00Z</vt:lpwstr>
  </property>
  <property fmtid="{D5CDD505-2E9C-101B-9397-08002B2CF9AE}" pid="7" name="UN Languag">
    <vt:lpwstr>1;#English|7f98b732-4b5b-4b70-ba90-a0eff09b5d2d</vt:lpwstr>
  </property>
  <property fmtid="{D5CDD505-2E9C-101B-9397-08002B2CF9AE}" pid="8" name="UNDPPOPPFunctionalAr">
    <vt:lpwstr>Programme and Project</vt:lpwstr>
  </property>
  <property fmtid="{D5CDD505-2E9C-101B-9397-08002B2CF9AE}" pid="9" name="gc6531b704974d528487414686b72f">
    <vt:lpwstr>JOR|cb0ad2f2-dea1-449d-885d-dcda0578bd7c</vt:lpwstr>
  </property>
  <property fmtid="{D5CDD505-2E9C-101B-9397-08002B2CF9AE}" pid="10" name="Operating Uni">
    <vt:lpwstr>1150;#JOR|cb0ad2f2-dea1-449d-885d-dcda0578bd7c</vt:lpwstr>
  </property>
  <property fmtid="{D5CDD505-2E9C-101B-9397-08002B2CF9AE}" pid="11" name="UndpClassificationLev">
    <vt:lpwstr>Public</vt:lpwstr>
  </property>
  <property fmtid="{D5CDD505-2E9C-101B-9397-08002B2CF9AE}" pid="12" name="Atlas Document Stat">
    <vt:lpwstr>763;#Draft|121d40a5-e62e-4d42-82e4-d6d12003de0a</vt:lpwstr>
  </property>
  <property fmtid="{D5CDD505-2E9C-101B-9397-08002B2CF9AE}" pid="13" name="PDC Document Catego">
    <vt:lpwstr>Project</vt:lpwstr>
  </property>
  <property fmtid="{D5CDD505-2E9C-101B-9397-08002B2CF9AE}" pid="14" name="_dlc_Doc">
    <vt:lpwstr>ATLASPDC-4-79509</vt:lpwstr>
  </property>
  <property fmtid="{D5CDD505-2E9C-101B-9397-08002B2CF9AE}" pid="15" name="_dlc_DocIdItemGu">
    <vt:lpwstr>d5743ca9-7e5c-45a5-bace-cb1dd66099f4</vt:lpwstr>
  </property>
  <property fmtid="{D5CDD505-2E9C-101B-9397-08002B2CF9AE}" pid="16" name="_dlc_DocIdU">
    <vt:lpwstr>https://info.undp.org/docs/pdc/_layouts/DocIdRedir.aspx?ID=ATLASPDC-4-79509, ATLASPDC-4-79509</vt:lpwstr>
  </property>
  <property fmtid="{D5CDD505-2E9C-101B-9397-08002B2CF9AE}" pid="17" name="UNDPCount">
    <vt:lpwstr/>
  </property>
  <property fmtid="{D5CDD505-2E9C-101B-9397-08002B2CF9AE}" pid="18" name="UndpDocStat">
    <vt:lpwstr>Draft</vt:lpwstr>
  </property>
  <property fmtid="{D5CDD505-2E9C-101B-9397-08002B2CF9AE}" pid="19" name="Atlas Document Ty">
    <vt:lpwstr>1113;#Annual/Multi-Year Workplan|32cd623a-3734-435b-a6ba-7b0d4a2fa8e7</vt:lpwstr>
  </property>
  <property fmtid="{D5CDD505-2E9C-101B-9397-08002B2CF9AE}" pid="20" name="UNDPCountryTaxHTFiel">
    <vt:lpwstr/>
  </property>
  <property fmtid="{D5CDD505-2E9C-101B-9397-08002B2CF9AE}" pid="21" name="UNDPFocusAreasTaxHTFiel">
    <vt:lpwstr/>
  </property>
  <property fmtid="{D5CDD505-2E9C-101B-9397-08002B2CF9AE}" pid="22" name="UndpOUCo">
    <vt:lpwstr/>
  </property>
  <property fmtid="{D5CDD505-2E9C-101B-9397-08002B2CF9AE}" pid="23" name="idff2b682fce4d0680503cd9036a32">
    <vt:lpwstr>Annual/Multi-Year Workplan|32cd623a-3734-435b-a6ba-7b0d4a2fa8e7</vt:lpwstr>
  </property>
  <property fmtid="{D5CDD505-2E9C-101B-9397-08002B2CF9AE}" pid="24" name="UNDPFocusAre">
    <vt:lpwstr/>
  </property>
  <property fmtid="{D5CDD505-2E9C-101B-9397-08002B2CF9AE}" pid="25" name="Outcom">
    <vt:lpwstr/>
  </property>
  <property fmtid="{D5CDD505-2E9C-101B-9397-08002B2CF9AE}" pid="26" name="UndpProject">
    <vt:lpwstr>00072487</vt:lpwstr>
  </property>
  <property fmtid="{D5CDD505-2E9C-101B-9397-08002B2CF9AE}" pid="27" name="_Publish">
    <vt:lpwstr/>
  </property>
  <property fmtid="{D5CDD505-2E9C-101B-9397-08002B2CF9AE}" pid="28" name="Project Numb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Un">
    <vt:lpwstr/>
  </property>
  <property fmtid="{D5CDD505-2E9C-101B-9397-08002B2CF9AE}" pid="34" name="UnitTaxHTFiel">
    <vt:lpwstr/>
  </property>
  <property fmtid="{D5CDD505-2E9C-101B-9397-08002B2CF9AE}" pid="35" name="Project Manag">
    <vt:lpwstr/>
  </property>
  <property fmtid="{D5CDD505-2E9C-101B-9397-08002B2CF9AE}" pid="36" name="UndpIsTempla">
    <vt:lpwstr>No</vt:lpwstr>
  </property>
  <property fmtid="{D5CDD505-2E9C-101B-9397-08002B2CF9AE}" pid="37" name="UNDPDocumentCatego">
    <vt:lpwstr/>
  </property>
  <property fmtid="{D5CDD505-2E9C-101B-9397-08002B2CF9AE}" pid="38" name="UNDPDocumentCategoryTaxHTFiel">
    <vt:lpwstr/>
  </property>
  <property fmtid="{D5CDD505-2E9C-101B-9397-08002B2CF9AE}" pid="39" name="UNDPSumma">
    <vt:lpwstr/>
  </property>
  <property fmtid="{D5CDD505-2E9C-101B-9397-08002B2CF9AE}" pid="40" name="UndpDocForm">
    <vt:lpwstr/>
  </property>
  <property fmtid="{D5CDD505-2E9C-101B-9397-08002B2CF9AE}" pid="41" name="UndpDocTypeMMTaxHTFiel">
    <vt:lpwstr/>
  </property>
  <property fmtid="{D5CDD505-2E9C-101B-9397-08002B2CF9AE}" pid="42" name="DocumentSetDescripti">
    <vt:lpwstr/>
  </property>
  <property fmtid="{D5CDD505-2E9C-101B-9397-08002B2CF9AE}" pid="43" name="UndpUnit">
    <vt:lpwstr/>
  </property>
  <property fmtid="{D5CDD505-2E9C-101B-9397-08002B2CF9AE}" pid="44" name="c4e2ab2cc9354bbf9064eeb465a566">
    <vt:lpwstr/>
  </property>
  <property fmtid="{D5CDD505-2E9C-101B-9397-08002B2CF9AE}" pid="45" name="eRegFilingCode">
    <vt:lpwstr/>
  </property>
  <property fmtid="{D5CDD505-2E9C-101B-9397-08002B2CF9AE}" pid="46" name="display_urn:schemas-microsoft-com:office:office#Edit">
    <vt:lpwstr>Maen Oweis</vt:lpwstr>
  </property>
  <property fmtid="{D5CDD505-2E9C-101B-9397-08002B2CF9AE}" pid="47" name="display_urn:schemas-microsoft-com:office:office#Auth">
    <vt:lpwstr>Maen Oweis</vt:lpwstr>
  </property>
</Properties>
</file>